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oloni\Documents\COMMESSE\P969_Sogemi\lotto_103_piattaforma_a\conto_finale_103\lavoro\"/>
    </mc:Choice>
  </mc:AlternateContent>
  <bookViews>
    <workbookView xWindow="276" yWindow="336" windowWidth="15432" windowHeight="8448" tabRatio="304"/>
  </bookViews>
  <sheets>
    <sheet name="Impianto elettrico" sheetId="1" r:id="rId1"/>
    <sheet name="Dati" sheetId="2" state="veryHidden" r:id="rId2"/>
  </sheets>
  <definedNames>
    <definedName name="_xlnm._FilterDatabase" localSheetId="0" hidden="1">'Impianto elettrico'!$B$3:$R$3</definedName>
    <definedName name="_xlnm.Print_Area" localSheetId="0">'Impianto elettrico'!$B$1:$R$507</definedName>
    <definedName name="_xlnm.Print_Titles" localSheetId="0">'Impianto elettrico'!$2:$3</definedName>
  </definedNames>
  <calcPr calcId="152511"/>
</workbook>
</file>

<file path=xl/calcChain.xml><?xml version="1.0" encoding="utf-8"?>
<calcChain xmlns="http://schemas.openxmlformats.org/spreadsheetml/2006/main">
  <c r="O503" i="1" l="1"/>
  <c r="F503" i="1"/>
  <c r="K423" i="1" l="1"/>
  <c r="K430" i="1"/>
  <c r="K416" i="1"/>
  <c r="K498" i="1"/>
  <c r="K482" i="1"/>
  <c r="K409" i="1"/>
  <c r="K285" i="1"/>
  <c r="K278" i="1"/>
  <c r="K187" i="1"/>
  <c r="K117" i="1"/>
  <c r="K110" i="1"/>
  <c r="K12" i="1" l="1"/>
  <c r="K11" i="1"/>
  <c r="K10" i="1"/>
  <c r="Q361" i="1" l="1"/>
  <c r="Q354" i="1"/>
  <c r="Q347" i="1"/>
  <c r="Q340" i="1"/>
  <c r="Q333" i="1"/>
  <c r="Q326" i="1"/>
  <c r="Q319" i="1"/>
  <c r="Q312" i="1"/>
  <c r="Q305" i="1"/>
  <c r="Q298" i="1"/>
  <c r="Q291" i="1"/>
  <c r="Q284" i="1"/>
  <c r="Q277" i="1"/>
  <c r="Q270" i="1"/>
  <c r="Q263" i="1"/>
  <c r="Q256" i="1"/>
  <c r="Q249" i="1"/>
  <c r="Q242" i="1"/>
  <c r="Q235" i="1"/>
  <c r="Q228" i="1"/>
  <c r="Q221" i="1"/>
  <c r="Q214" i="1"/>
  <c r="Q207" i="1"/>
  <c r="Q200" i="1"/>
  <c r="Q193" i="1"/>
  <c r="Q186" i="1"/>
  <c r="Q179" i="1"/>
  <c r="Q172" i="1"/>
  <c r="Q165" i="1"/>
  <c r="Q158" i="1"/>
  <c r="Q151" i="1"/>
  <c r="Q144" i="1"/>
  <c r="Q137" i="1"/>
  <c r="Q130" i="1"/>
  <c r="Q123" i="1"/>
  <c r="Q116" i="1"/>
  <c r="Q109" i="1"/>
  <c r="Q102" i="1"/>
  <c r="Q95" i="1"/>
  <c r="Q88" i="1"/>
  <c r="Q81" i="1"/>
  <c r="Q74" i="1"/>
  <c r="Q67" i="1"/>
  <c r="Q60" i="1"/>
  <c r="Q53" i="1"/>
  <c r="P47" i="1"/>
  <c r="Q47" i="1" s="1"/>
  <c r="M47" i="1"/>
  <c r="N47" i="1" s="1"/>
  <c r="Q46" i="1"/>
  <c r="Q39" i="1"/>
  <c r="Q32" i="1"/>
  <c r="Q25" i="1"/>
  <c r="Q18" i="1"/>
  <c r="Q9" i="1"/>
  <c r="P12" i="1"/>
  <c r="Q12" i="1" s="1"/>
  <c r="M12" i="1"/>
  <c r="N12" i="1" s="1"/>
  <c r="P19" i="1"/>
  <c r="Q19" i="1" s="1"/>
  <c r="M19" i="1"/>
  <c r="N19" i="1" s="1"/>
  <c r="P26" i="1"/>
  <c r="Q26" i="1" s="1"/>
  <c r="M26" i="1"/>
  <c r="N26" i="1" s="1"/>
  <c r="P33" i="1"/>
  <c r="Q33" i="1" s="1"/>
  <c r="M33" i="1"/>
  <c r="N33" i="1" s="1"/>
  <c r="P40" i="1"/>
  <c r="Q40" i="1" s="1"/>
  <c r="M40" i="1"/>
  <c r="N40" i="1" s="1"/>
  <c r="P54" i="1"/>
  <c r="Q54" i="1" s="1"/>
  <c r="M54" i="1"/>
  <c r="N54" i="1" s="1"/>
  <c r="P61" i="1"/>
  <c r="Q61" i="1" s="1"/>
  <c r="M61" i="1"/>
  <c r="N61" i="1" s="1"/>
  <c r="P68" i="1"/>
  <c r="Q68" i="1" s="1"/>
  <c r="M68" i="1"/>
  <c r="N68" i="1" s="1"/>
  <c r="P75" i="1"/>
  <c r="Q75" i="1" s="1"/>
  <c r="M75" i="1"/>
  <c r="N75" i="1" s="1"/>
  <c r="P82" i="1"/>
  <c r="Q82" i="1" s="1"/>
  <c r="N82" i="1"/>
  <c r="M82" i="1"/>
  <c r="P89" i="1"/>
  <c r="Q89" i="1" s="1"/>
  <c r="M89" i="1"/>
  <c r="N89" i="1" s="1"/>
  <c r="P96" i="1"/>
  <c r="Q96" i="1" s="1"/>
  <c r="M96" i="1"/>
  <c r="N96" i="1" s="1"/>
  <c r="P103" i="1"/>
  <c r="Q103" i="1" s="1"/>
  <c r="M103" i="1"/>
  <c r="N103" i="1" s="1"/>
  <c r="P110" i="1"/>
  <c r="Q110" i="1" s="1"/>
  <c r="M110" i="1"/>
  <c r="N110" i="1" s="1"/>
  <c r="P117" i="1"/>
  <c r="Q117" i="1" s="1"/>
  <c r="M117" i="1"/>
  <c r="N117" i="1" s="1"/>
  <c r="P124" i="1"/>
  <c r="Q124" i="1" s="1"/>
  <c r="M124" i="1"/>
  <c r="N124" i="1" s="1"/>
  <c r="P131" i="1"/>
  <c r="Q131" i="1" s="1"/>
  <c r="M131" i="1"/>
  <c r="N131" i="1" s="1"/>
  <c r="P138" i="1"/>
  <c r="Q138" i="1" s="1"/>
  <c r="M138" i="1"/>
  <c r="N138" i="1" s="1"/>
  <c r="P145" i="1"/>
  <c r="Q145" i="1" s="1"/>
  <c r="M145" i="1"/>
  <c r="N145" i="1" s="1"/>
  <c r="P152" i="1"/>
  <c r="Q152" i="1" s="1"/>
  <c r="M152" i="1"/>
  <c r="N152" i="1" s="1"/>
  <c r="P159" i="1"/>
  <c r="Q159" i="1" s="1"/>
  <c r="M159" i="1"/>
  <c r="N159" i="1" s="1"/>
  <c r="P166" i="1"/>
  <c r="Q166" i="1" s="1"/>
  <c r="M166" i="1"/>
  <c r="N166" i="1" s="1"/>
  <c r="P173" i="1"/>
  <c r="Q173" i="1" s="1"/>
  <c r="M173" i="1"/>
  <c r="N173" i="1" s="1"/>
  <c r="P180" i="1"/>
  <c r="Q180" i="1" s="1"/>
  <c r="M180" i="1"/>
  <c r="N180" i="1" s="1"/>
  <c r="P187" i="1"/>
  <c r="Q187" i="1" s="1"/>
  <c r="M187" i="1"/>
  <c r="N187" i="1" s="1"/>
  <c r="P194" i="1"/>
  <c r="Q194" i="1" s="1"/>
  <c r="M194" i="1"/>
  <c r="N194" i="1" s="1"/>
  <c r="P201" i="1"/>
  <c r="Q201" i="1" s="1"/>
  <c r="M201" i="1"/>
  <c r="N201" i="1" s="1"/>
  <c r="P208" i="1"/>
  <c r="Q208" i="1" s="1"/>
  <c r="M208" i="1"/>
  <c r="N208" i="1" s="1"/>
  <c r="P215" i="1"/>
  <c r="Q215" i="1" s="1"/>
  <c r="M215" i="1"/>
  <c r="N215" i="1" s="1"/>
  <c r="P222" i="1"/>
  <c r="Q222" i="1" s="1"/>
  <c r="M222" i="1"/>
  <c r="N222" i="1" s="1"/>
  <c r="P229" i="1"/>
  <c r="Q229" i="1" s="1"/>
  <c r="M229" i="1"/>
  <c r="N229" i="1" s="1"/>
  <c r="P236" i="1"/>
  <c r="Q236" i="1" s="1"/>
  <c r="M236" i="1"/>
  <c r="N236" i="1" s="1"/>
  <c r="P243" i="1"/>
  <c r="Q243" i="1" s="1"/>
  <c r="M243" i="1"/>
  <c r="N243" i="1" s="1"/>
  <c r="P250" i="1"/>
  <c r="Q250" i="1" s="1"/>
  <c r="M250" i="1"/>
  <c r="N250" i="1" s="1"/>
  <c r="P257" i="1"/>
  <c r="Q257" i="1" s="1"/>
  <c r="M257" i="1"/>
  <c r="N257" i="1" s="1"/>
  <c r="P264" i="1"/>
  <c r="Q264" i="1" s="1"/>
  <c r="M264" i="1"/>
  <c r="N264" i="1" s="1"/>
  <c r="P271" i="1"/>
  <c r="Q271" i="1" s="1"/>
  <c r="M271" i="1"/>
  <c r="N271" i="1" s="1"/>
  <c r="P278" i="1"/>
  <c r="Q278" i="1" s="1"/>
  <c r="M278" i="1"/>
  <c r="N278" i="1" s="1"/>
  <c r="P285" i="1"/>
  <c r="Q285" i="1" s="1"/>
  <c r="M285" i="1"/>
  <c r="N285" i="1" s="1"/>
  <c r="P292" i="1"/>
  <c r="Q292" i="1" s="1"/>
  <c r="M292" i="1"/>
  <c r="N292" i="1" s="1"/>
  <c r="P299" i="1"/>
  <c r="Q299" i="1" s="1"/>
  <c r="M299" i="1"/>
  <c r="N299" i="1" s="1"/>
  <c r="P306" i="1"/>
  <c r="Q306" i="1" s="1"/>
  <c r="M306" i="1"/>
  <c r="N306" i="1" s="1"/>
  <c r="P313" i="1"/>
  <c r="Q313" i="1" s="1"/>
  <c r="M313" i="1"/>
  <c r="N313" i="1" s="1"/>
  <c r="P320" i="1"/>
  <c r="Q320" i="1" s="1"/>
  <c r="M320" i="1"/>
  <c r="N320" i="1" s="1"/>
  <c r="P327" i="1"/>
  <c r="Q327" i="1" s="1"/>
  <c r="M327" i="1"/>
  <c r="N327" i="1" s="1"/>
  <c r="P334" i="1"/>
  <c r="Q334" i="1" s="1"/>
  <c r="M334" i="1"/>
  <c r="N334" i="1" s="1"/>
  <c r="P341" i="1"/>
  <c r="Q341" i="1" s="1"/>
  <c r="M341" i="1"/>
  <c r="N341" i="1" s="1"/>
  <c r="P348" i="1"/>
  <c r="Q348" i="1" s="1"/>
  <c r="M348" i="1"/>
  <c r="N348" i="1" s="1"/>
  <c r="P355" i="1"/>
  <c r="Q355" i="1" s="1"/>
  <c r="P362" i="1"/>
  <c r="Q362" i="1" s="1"/>
  <c r="M362" i="1"/>
  <c r="N362" i="1" s="1"/>
  <c r="Q13" i="1"/>
  <c r="Q8" i="1"/>
  <c r="K7" i="1"/>
  <c r="Q7" i="1" s="1"/>
  <c r="Q6" i="1"/>
  <c r="Q5" i="1"/>
  <c r="O364" i="1" l="1"/>
  <c r="R364" i="1"/>
  <c r="K9" i="1"/>
  <c r="N9" i="1" s="1"/>
  <c r="E501" i="1" l="1"/>
  <c r="Q500" i="1"/>
  <c r="Q499" i="1"/>
  <c r="P498" i="1"/>
  <c r="Q498" i="1" s="1"/>
  <c r="M498" i="1"/>
  <c r="N498" i="1" s="1"/>
  <c r="Q496" i="1"/>
  <c r="K495" i="1"/>
  <c r="Q495" i="1" s="1"/>
  <c r="K494" i="1"/>
  <c r="K497" i="1" s="1"/>
  <c r="Q493" i="1"/>
  <c r="Q492" i="1"/>
  <c r="Q491" i="1"/>
  <c r="P490" i="1"/>
  <c r="Q490" i="1" s="1"/>
  <c r="M490" i="1"/>
  <c r="N490" i="1" s="1"/>
  <c r="Q488" i="1"/>
  <c r="K487" i="1"/>
  <c r="Q487" i="1" s="1"/>
  <c r="K486" i="1"/>
  <c r="K489" i="1" s="1"/>
  <c r="Q485" i="1"/>
  <c r="Q484" i="1"/>
  <c r="P482" i="1"/>
  <c r="Q482" i="1" s="1"/>
  <c r="M482" i="1"/>
  <c r="N482" i="1" s="1"/>
  <c r="Q480" i="1"/>
  <c r="K479" i="1"/>
  <c r="Q479" i="1" s="1"/>
  <c r="K478" i="1"/>
  <c r="Q477" i="1"/>
  <c r="P474" i="1"/>
  <c r="Q474" i="1" s="1"/>
  <c r="M474" i="1"/>
  <c r="N474" i="1" s="1"/>
  <c r="Q472" i="1"/>
  <c r="K471" i="1"/>
  <c r="Q471" i="1" s="1"/>
  <c r="Q470" i="1"/>
  <c r="Q469" i="1"/>
  <c r="Q468" i="1"/>
  <c r="P467" i="1"/>
  <c r="Q467" i="1" s="1"/>
  <c r="M467" i="1"/>
  <c r="N467" i="1" s="1"/>
  <c r="Q465" i="1"/>
  <c r="F464" i="1"/>
  <c r="K464" i="1" s="1"/>
  <c r="K466" i="1" s="1"/>
  <c r="Q463" i="1"/>
  <c r="Q462" i="1"/>
  <c r="Q461" i="1"/>
  <c r="P460" i="1"/>
  <c r="Q460" i="1" s="1"/>
  <c r="M460" i="1"/>
  <c r="N460" i="1" s="1"/>
  <c r="Q457" i="1"/>
  <c r="K456" i="1"/>
  <c r="Q456" i="1" s="1"/>
  <c r="Q455" i="1"/>
  <c r="Q454" i="1"/>
  <c r="Q453" i="1"/>
  <c r="P452" i="1"/>
  <c r="Q452" i="1" s="1"/>
  <c r="M452" i="1"/>
  <c r="N452" i="1" s="1"/>
  <c r="Q450" i="1"/>
  <c r="K449" i="1"/>
  <c r="Q449" i="1" s="1"/>
  <c r="K448" i="1"/>
  <c r="Q448" i="1" s="1"/>
  <c r="Q447" i="1"/>
  <c r="Q446" i="1"/>
  <c r="Q445" i="1"/>
  <c r="P444" i="1"/>
  <c r="Q444" i="1" s="1"/>
  <c r="M444" i="1"/>
  <c r="N444" i="1" s="1"/>
  <c r="Q442" i="1"/>
  <c r="K441" i="1"/>
  <c r="Q441" i="1" s="1"/>
  <c r="Q440" i="1"/>
  <c r="Q439" i="1"/>
  <c r="Q438" i="1"/>
  <c r="P437" i="1"/>
  <c r="Q437" i="1" s="1"/>
  <c r="M437" i="1"/>
  <c r="N437" i="1" s="1"/>
  <c r="Q435" i="1"/>
  <c r="K434" i="1"/>
  <c r="Q434" i="1" s="1"/>
  <c r="Q433" i="1"/>
  <c r="Q432" i="1"/>
  <c r="Q431" i="1"/>
  <c r="P430" i="1"/>
  <c r="Q430" i="1" s="1"/>
  <c r="M430" i="1"/>
  <c r="N430" i="1" s="1"/>
  <c r="Q428" i="1"/>
  <c r="K427" i="1"/>
  <c r="K429" i="1" s="1"/>
  <c r="Q426" i="1"/>
  <c r="Q425" i="1"/>
  <c r="Q424" i="1"/>
  <c r="P423" i="1"/>
  <c r="Q423" i="1" s="1"/>
  <c r="M423" i="1"/>
  <c r="N423" i="1" s="1"/>
  <c r="Q421" i="1"/>
  <c r="K420" i="1"/>
  <c r="Q420" i="1" s="1"/>
  <c r="Q419" i="1"/>
  <c r="Q418" i="1"/>
  <c r="P416" i="1"/>
  <c r="Q416" i="1" s="1"/>
  <c r="M416" i="1"/>
  <c r="N416" i="1" s="1"/>
  <c r="Q414" i="1"/>
  <c r="K413" i="1"/>
  <c r="K415" i="1" s="1"/>
  <c r="Q412" i="1"/>
  <c r="Q411" i="1"/>
  <c r="Q410" i="1"/>
  <c r="P409" i="1"/>
  <c r="Q409" i="1" s="1"/>
  <c r="M409" i="1"/>
  <c r="N409" i="1" s="1"/>
  <c r="Q407" i="1"/>
  <c r="K406" i="1"/>
  <c r="Q406" i="1" s="1"/>
  <c r="Q405" i="1"/>
  <c r="Q404" i="1"/>
  <c r="Q403" i="1"/>
  <c r="P402" i="1"/>
  <c r="Q402" i="1" s="1"/>
  <c r="M402" i="1"/>
  <c r="N402" i="1" s="1"/>
  <c r="Q400" i="1"/>
  <c r="K399" i="1"/>
  <c r="Q399" i="1" s="1"/>
  <c r="Q398" i="1"/>
  <c r="Q397" i="1"/>
  <c r="P395" i="1"/>
  <c r="Q395" i="1" s="1"/>
  <c r="M395" i="1"/>
  <c r="N395" i="1" s="1"/>
  <c r="Q393" i="1"/>
  <c r="K392" i="1"/>
  <c r="Q392" i="1" s="1"/>
  <c r="Q391" i="1"/>
  <c r="Q390" i="1"/>
  <c r="P388" i="1"/>
  <c r="Q388" i="1" s="1"/>
  <c r="M388" i="1"/>
  <c r="N388" i="1" s="1"/>
  <c r="Q386" i="1"/>
  <c r="K385" i="1"/>
  <c r="Q385" i="1" s="1"/>
  <c r="Q384" i="1"/>
  <c r="Q383" i="1"/>
  <c r="P381" i="1"/>
  <c r="Q381" i="1" s="1"/>
  <c r="M381" i="1"/>
  <c r="N381" i="1" s="1"/>
  <c r="Q379" i="1"/>
  <c r="K378" i="1"/>
  <c r="Q378" i="1" s="1"/>
  <c r="Q377" i="1"/>
  <c r="Q376" i="1"/>
  <c r="P374" i="1"/>
  <c r="Q374" i="1" s="1"/>
  <c r="M374" i="1"/>
  <c r="N374" i="1" s="1"/>
  <c r="Q372" i="1"/>
  <c r="K371" i="1"/>
  <c r="Q371" i="1" s="1"/>
  <c r="K370" i="1"/>
  <c r="Q369" i="1"/>
  <c r="Q368" i="1"/>
  <c r="Q367" i="1"/>
  <c r="Q366" i="1"/>
  <c r="O501" i="1" l="1"/>
  <c r="R501" i="1"/>
  <c r="K436" i="1"/>
  <c r="Q436" i="1" s="1"/>
  <c r="K443" i="1"/>
  <c r="Q443" i="1" s="1"/>
  <c r="K373" i="1"/>
  <c r="Q373" i="1" s="1"/>
  <c r="K473" i="1"/>
  <c r="Q473" i="1" s="1"/>
  <c r="Q370" i="1"/>
  <c r="K451" i="1"/>
  <c r="Q451" i="1" s="1"/>
  <c r="K408" i="1"/>
  <c r="Q408" i="1" s="1"/>
  <c r="K459" i="1"/>
  <c r="Q459" i="1" s="1"/>
  <c r="N415" i="1"/>
  <c r="Q415" i="1"/>
  <c r="K380" i="1"/>
  <c r="Q380" i="1" s="1"/>
  <c r="K387" i="1"/>
  <c r="Q387" i="1" s="1"/>
  <c r="K394" i="1"/>
  <c r="Q394" i="1" s="1"/>
  <c r="K401" i="1"/>
  <c r="Q401" i="1" s="1"/>
  <c r="Q413" i="1"/>
  <c r="K422" i="1"/>
  <c r="K481" i="1"/>
  <c r="N481" i="1" s="1"/>
  <c r="Q489" i="1"/>
  <c r="N489" i="1"/>
  <c r="N497" i="1"/>
  <c r="Q497" i="1"/>
  <c r="Q481" i="1"/>
  <c r="Q429" i="1"/>
  <c r="N429" i="1"/>
  <c r="Q466" i="1"/>
  <c r="N466" i="1"/>
  <c r="N373" i="1"/>
  <c r="N380" i="1"/>
  <c r="N394" i="1"/>
  <c r="Q427" i="1"/>
  <c r="Q464" i="1"/>
  <c r="Q478" i="1"/>
  <c r="Q494" i="1"/>
  <c r="Q486" i="1"/>
  <c r="N436" i="1" l="1"/>
  <c r="N408" i="1"/>
  <c r="N443" i="1"/>
  <c r="N459" i="1"/>
  <c r="N473" i="1"/>
  <c r="N451" i="1"/>
  <c r="N387" i="1"/>
  <c r="N401" i="1"/>
  <c r="N422" i="1"/>
  <c r="Q422" i="1"/>
  <c r="E364" i="1" l="1"/>
  <c r="Q363" i="1"/>
  <c r="Q360" i="1"/>
  <c r="K359" i="1"/>
  <c r="Q358" i="1"/>
  <c r="M354" i="1"/>
  <c r="M355" i="1" s="1"/>
  <c r="N355" i="1" s="1"/>
  <c r="Q353" i="1"/>
  <c r="K352" i="1"/>
  <c r="Q351" i="1"/>
  <c r="Q350" i="1"/>
  <c r="Q349" i="1"/>
  <c r="Q346" i="1"/>
  <c r="K345" i="1"/>
  <c r="K347" i="1" s="1"/>
  <c r="Q344" i="1"/>
  <c r="Q343" i="1"/>
  <c r="Q342" i="1"/>
  <c r="Q339" i="1"/>
  <c r="K338" i="1"/>
  <c r="Q337" i="1"/>
  <c r="Q336" i="1"/>
  <c r="Q335" i="1"/>
  <c r="Q332" i="1"/>
  <c r="K331" i="1"/>
  <c r="K333" i="1" s="1"/>
  <c r="N333" i="1" s="1"/>
  <c r="Q330" i="1"/>
  <c r="Q329" i="1"/>
  <c r="Q328" i="1"/>
  <c r="Q325" i="1"/>
  <c r="K324" i="1"/>
  <c r="Q323" i="1"/>
  <c r="Q322" i="1"/>
  <c r="Q321" i="1"/>
  <c r="Q318" i="1"/>
  <c r="K317" i="1"/>
  <c r="K319" i="1" s="1"/>
  <c r="N319" i="1" s="1"/>
  <c r="Q316" i="1"/>
  <c r="Q315" i="1"/>
  <c r="Q314" i="1"/>
  <c r="Q311" i="1"/>
  <c r="K310" i="1"/>
  <c r="Q309" i="1"/>
  <c r="Q308" i="1"/>
  <c r="Q307" i="1"/>
  <c r="Q304" i="1"/>
  <c r="K303" i="1"/>
  <c r="K305" i="1" s="1"/>
  <c r="N305" i="1" s="1"/>
  <c r="Q302" i="1"/>
  <c r="Q301" i="1"/>
  <c r="Q297" i="1"/>
  <c r="K296" i="1"/>
  <c r="K298" i="1" s="1"/>
  <c r="Q295" i="1"/>
  <c r="Q290" i="1"/>
  <c r="K289" i="1"/>
  <c r="Q288" i="1"/>
  <c r="Q287" i="1"/>
  <c r="Q286" i="1"/>
  <c r="Q283" i="1"/>
  <c r="K282" i="1"/>
  <c r="K284" i="1" s="1"/>
  <c r="Q281" i="1"/>
  <c r="Q280" i="1"/>
  <c r="Q279" i="1"/>
  <c r="Q276" i="1"/>
  <c r="K275" i="1"/>
  <c r="Q274" i="1"/>
  <c r="Q273" i="1"/>
  <c r="Q272" i="1"/>
  <c r="K268" i="1"/>
  <c r="Q268" i="1" s="1"/>
  <c r="Q267" i="1"/>
  <c r="Q266" i="1"/>
  <c r="Q265" i="1"/>
  <c r="Q262" i="1"/>
  <c r="K261" i="1"/>
  <c r="K263" i="1" s="1"/>
  <c r="Q260" i="1"/>
  <c r="Q259" i="1"/>
  <c r="Q258" i="1"/>
  <c r="Q255" i="1"/>
  <c r="K254" i="1"/>
  <c r="Q253" i="1"/>
  <c r="Q252" i="1"/>
  <c r="Q251" i="1"/>
  <c r="Q248" i="1"/>
  <c r="K247" i="1"/>
  <c r="K249" i="1" s="1"/>
  <c r="N249" i="1" s="1"/>
  <c r="Q246" i="1"/>
  <c r="Q245" i="1"/>
  <c r="Q244" i="1"/>
  <c r="Q241" i="1"/>
  <c r="K240" i="1"/>
  <c r="Q239" i="1"/>
  <c r="Q238" i="1"/>
  <c r="Q237" i="1"/>
  <c r="Q234" i="1"/>
  <c r="K233" i="1"/>
  <c r="Q233" i="1" s="1"/>
  <c r="Q232" i="1"/>
  <c r="Q231" i="1"/>
  <c r="Q230" i="1"/>
  <c r="Q227" i="1"/>
  <c r="K226" i="1"/>
  <c r="Q225" i="1"/>
  <c r="Q224" i="1"/>
  <c r="Q223" i="1"/>
  <c r="Q220" i="1"/>
  <c r="K219" i="1"/>
  <c r="K221" i="1" s="1"/>
  <c r="Q218" i="1"/>
  <c r="Q217" i="1"/>
  <c r="Q216" i="1"/>
  <c r="Q213" i="1"/>
  <c r="K212" i="1"/>
  <c r="Q211" i="1"/>
  <c r="Q210" i="1"/>
  <c r="Q209" i="1"/>
  <c r="Q206" i="1"/>
  <c r="K205" i="1"/>
  <c r="K207" i="1" s="1"/>
  <c r="Q204" i="1"/>
  <c r="Q203" i="1"/>
  <c r="Q202" i="1"/>
  <c r="Q199" i="1"/>
  <c r="K198" i="1"/>
  <c r="Q197" i="1"/>
  <c r="Q196" i="1"/>
  <c r="Q195" i="1"/>
  <c r="Q192" i="1"/>
  <c r="K191" i="1"/>
  <c r="K193" i="1" s="1"/>
  <c r="N193" i="1" s="1"/>
  <c r="Q190" i="1"/>
  <c r="Q189" i="1"/>
  <c r="Q188" i="1"/>
  <c r="Q185" i="1"/>
  <c r="K184" i="1"/>
  <c r="Q183" i="1"/>
  <c r="Q182" i="1"/>
  <c r="Q181" i="1"/>
  <c r="Q178" i="1"/>
  <c r="K177" i="1"/>
  <c r="Q177" i="1" s="1"/>
  <c r="Q176" i="1"/>
  <c r="Q175" i="1"/>
  <c r="Q174" i="1"/>
  <c r="Q171" i="1"/>
  <c r="K170" i="1"/>
  <c r="Q170" i="1" s="1"/>
  <c r="Q169" i="1"/>
  <c r="Q168" i="1"/>
  <c r="Q167" i="1"/>
  <c r="Q164" i="1"/>
  <c r="K163" i="1"/>
  <c r="K165" i="1" s="1"/>
  <c r="Q162" i="1"/>
  <c r="Q161" i="1"/>
  <c r="Q160" i="1"/>
  <c r="Q157" i="1"/>
  <c r="K156" i="1"/>
  <c r="Q155" i="1"/>
  <c r="Q154" i="1"/>
  <c r="Q150" i="1"/>
  <c r="K149" i="1"/>
  <c r="Q148" i="1"/>
  <c r="Q147" i="1"/>
  <c r="Q143" i="1"/>
  <c r="K142" i="1"/>
  <c r="Q141" i="1"/>
  <c r="Q140" i="1"/>
  <c r="Q136" i="1"/>
  <c r="K135" i="1"/>
  <c r="Q134" i="1"/>
  <c r="Q133" i="1"/>
  <c r="Q129" i="1"/>
  <c r="K128" i="1"/>
  <c r="Q127" i="1"/>
  <c r="Q126" i="1"/>
  <c r="Q122" i="1"/>
  <c r="K121" i="1"/>
  <c r="Q120" i="1"/>
  <c r="Q119" i="1"/>
  <c r="K114" i="1"/>
  <c r="K116" i="1" s="1"/>
  <c r="Q113" i="1"/>
  <c r="K107" i="1"/>
  <c r="K109" i="1" s="1"/>
  <c r="Q106" i="1"/>
  <c r="Q105" i="1"/>
  <c r="Q104" i="1"/>
  <c r="Q101" i="1"/>
  <c r="K100" i="1"/>
  <c r="Q99" i="1"/>
  <c r="Q98" i="1"/>
  <c r="Q97" i="1"/>
  <c r="Q94" i="1"/>
  <c r="K93" i="1"/>
  <c r="K95" i="1" s="1"/>
  <c r="Q92" i="1"/>
  <c r="Q91" i="1"/>
  <c r="Q87" i="1"/>
  <c r="K86" i="1"/>
  <c r="Q86" i="1" s="1"/>
  <c r="Q85" i="1"/>
  <c r="Q80" i="1"/>
  <c r="K79" i="1"/>
  <c r="Q78" i="1"/>
  <c r="Q77" i="1"/>
  <c r="Q76" i="1"/>
  <c r="Q73" i="1"/>
  <c r="K72" i="1"/>
  <c r="K74" i="1" s="1"/>
  <c r="N74" i="1" s="1"/>
  <c r="Q71" i="1"/>
  <c r="Q70" i="1"/>
  <c r="Q69" i="1"/>
  <c r="Q66" i="1"/>
  <c r="K65" i="1"/>
  <c r="Q64" i="1"/>
  <c r="Q63" i="1"/>
  <c r="Q62" i="1"/>
  <c r="Q59" i="1"/>
  <c r="K58" i="1"/>
  <c r="K60" i="1" s="1"/>
  <c r="N60" i="1" s="1"/>
  <c r="Q57" i="1"/>
  <c r="Q56" i="1"/>
  <c r="Q55" i="1"/>
  <c r="Q52" i="1"/>
  <c r="K51" i="1"/>
  <c r="Q50" i="1"/>
  <c r="Q49" i="1"/>
  <c r="Q48" i="1"/>
  <c r="P46" i="1"/>
  <c r="Q45" i="1"/>
  <c r="K44" i="1"/>
  <c r="Q43" i="1"/>
  <c r="Q42" i="1"/>
  <c r="Q41" i="1"/>
  <c r="Q38" i="1"/>
  <c r="K37" i="1"/>
  <c r="Q37" i="1" s="1"/>
  <c r="Q36" i="1"/>
  <c r="Q35" i="1"/>
  <c r="Q34" i="1"/>
  <c r="Q31" i="1"/>
  <c r="K30" i="1"/>
  <c r="Q29" i="1"/>
  <c r="Q28" i="1"/>
  <c r="Q27" i="1"/>
  <c r="Q24" i="1"/>
  <c r="K23" i="1"/>
  <c r="Q23" i="1" s="1"/>
  <c r="Q22" i="1"/>
  <c r="Q21" i="1"/>
  <c r="Q20" i="1"/>
  <c r="Q17" i="1"/>
  <c r="K16" i="1"/>
  <c r="Q16" i="1" s="1"/>
  <c r="Q15" i="1"/>
  <c r="Q14" i="1"/>
  <c r="Q4" i="1"/>
  <c r="K18" i="1" l="1"/>
  <c r="Q114" i="1"/>
  <c r="K172" i="1"/>
  <c r="N172" i="1" s="1"/>
  <c r="Q296" i="1"/>
  <c r="Q72" i="1"/>
  <c r="Q191" i="1"/>
  <c r="Q205" i="1"/>
  <c r="Q247" i="1"/>
  <c r="Q261" i="1"/>
  <c r="Q303" i="1"/>
  <c r="Q317" i="1"/>
  <c r="Q331" i="1"/>
  <c r="Q345" i="1"/>
  <c r="K39" i="1"/>
  <c r="N39" i="1" s="1"/>
  <c r="Q58" i="1"/>
  <c r="K25" i="1"/>
  <c r="N25" i="1" s="1"/>
  <c r="K88" i="1"/>
  <c r="N88" i="1" s="1"/>
  <c r="Q93" i="1"/>
  <c r="K179" i="1"/>
  <c r="N179" i="1" s="1"/>
  <c r="K235" i="1"/>
  <c r="N235" i="1" s="1"/>
  <c r="N165" i="1"/>
  <c r="N207" i="1"/>
  <c r="N263" i="1"/>
  <c r="N347" i="1"/>
  <c r="N95" i="1"/>
  <c r="N221" i="1"/>
  <c r="N284" i="1"/>
  <c r="N298" i="1"/>
  <c r="Q219" i="1"/>
  <c r="Q282" i="1"/>
  <c r="Q107" i="1"/>
  <c r="Q163" i="1"/>
  <c r="K102" i="1"/>
  <c r="Q100" i="1"/>
  <c r="N109" i="1"/>
  <c r="N116" i="1"/>
  <c r="Q128" i="1"/>
  <c r="K130" i="1"/>
  <c r="Q156" i="1"/>
  <c r="K158" i="1"/>
  <c r="K186" i="1"/>
  <c r="Q184" i="1"/>
  <c r="K214" i="1"/>
  <c r="Q212" i="1"/>
  <c r="K242" i="1"/>
  <c r="Q240" i="1"/>
  <c r="Q289" i="1"/>
  <c r="K291" i="1"/>
  <c r="Q44" i="1"/>
  <c r="K46" i="1"/>
  <c r="K53" i="1"/>
  <c r="Q51" i="1"/>
  <c r="K81" i="1"/>
  <c r="Q79" i="1"/>
  <c r="Q135" i="1"/>
  <c r="K137" i="1"/>
  <c r="K270" i="1"/>
  <c r="K326" i="1"/>
  <c r="Q324" i="1"/>
  <c r="K354" i="1"/>
  <c r="Q352" i="1"/>
  <c r="Q142" i="1"/>
  <c r="K144" i="1"/>
  <c r="Q198" i="1"/>
  <c r="K200" i="1"/>
  <c r="Q226" i="1"/>
  <c r="K228" i="1"/>
  <c r="Q254" i="1"/>
  <c r="K256" i="1"/>
  <c r="K277" i="1"/>
  <c r="Q275" i="1"/>
  <c r="K32" i="1"/>
  <c r="Q30" i="1"/>
  <c r="Q65" i="1"/>
  <c r="K67" i="1"/>
  <c r="Q121" i="1"/>
  <c r="K123" i="1"/>
  <c r="Q149" i="1"/>
  <c r="K151" i="1"/>
  <c r="Q310" i="1"/>
  <c r="K312" i="1"/>
  <c r="Q338" i="1"/>
  <c r="K340" i="1"/>
  <c r="K361" i="1"/>
  <c r="Q359" i="1"/>
  <c r="N18" i="1" l="1"/>
  <c r="N312" i="1"/>
  <c r="N151" i="1"/>
  <c r="N67" i="1"/>
  <c r="N32" i="1"/>
  <c r="N326" i="1"/>
  <c r="N130" i="1"/>
  <c r="N228" i="1"/>
  <c r="N144" i="1"/>
  <c r="N242" i="1"/>
  <c r="N186" i="1"/>
  <c r="N102" i="1"/>
  <c r="N361" i="1"/>
  <c r="N340" i="1"/>
  <c r="N123" i="1"/>
  <c r="N277" i="1"/>
  <c r="N354" i="1"/>
  <c r="N270" i="1"/>
  <c r="N53" i="1"/>
  <c r="N291" i="1"/>
  <c r="N158" i="1"/>
  <c r="N256" i="1"/>
  <c r="N200" i="1"/>
  <c r="N137" i="1"/>
  <c r="N81" i="1"/>
  <c r="N46" i="1"/>
  <c r="N214" i="1"/>
  <c r="R506" i="1" l="1"/>
  <c r="O506" i="1" l="1"/>
</calcChain>
</file>

<file path=xl/connections.xml><?xml version="1.0" encoding="utf-8"?>
<connections xmlns="http://schemas.openxmlformats.org/spreadsheetml/2006/main">
  <connection id="1" name="Misurazioni" type="4" refreshedVersion="0" background="1">
    <webPr xml="1" sourceData="1" url="C:\Misurazioni.XML" htmlTables="1" htmlFormat="all"/>
  </connection>
</connections>
</file>

<file path=xl/sharedStrings.xml><?xml version="1.0" encoding="utf-8"?>
<sst xmlns="http://schemas.openxmlformats.org/spreadsheetml/2006/main" count="654" uniqueCount="251">
  <si>
    <t>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</si>
  <si>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</si>
  <si>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</si>
  <si>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</si>
  <si>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Nr.</t>
  </si>
  <si>
    <t>D I M E N SI O N I</t>
  </si>
  <si>
    <t>Quantità</t>
  </si>
  <si>
    <t xml:space="preserve"> </t>
  </si>
  <si>
    <t xml:space="preserve">  </t>
  </si>
  <si>
    <t xml:space="preserve">   </t>
  </si>
  <si>
    <t>par. ug.</t>
  </si>
  <si>
    <t>lung.</t>
  </si>
  <si>
    <t>larg.</t>
  </si>
  <si>
    <t>H/Peso</t>
  </si>
  <si>
    <t xml:space="preserve">    </t>
  </si>
  <si>
    <t>T O T A L E  euro</t>
  </si>
  <si>
    <t>M I S U R A Z I O N I:</t>
  </si>
  <si>
    <t/>
  </si>
  <si>
    <t>SOMMANO m</t>
  </si>
  <si>
    <t>1E.02.010.0030.i</t>
  </si>
  <si>
    <t>Cavidotti corrugati a doppia parete per posa interrata a norme CEI-EN 50086-1-2-4 con resistenza allo schiacciamento di 450 NEWTON - diam. 160mm</t>
  </si>
  <si>
    <t>SOMMANO cad</t>
  </si>
  <si>
    <t>SOMMANO cadauno</t>
  </si>
  <si>
    <t>1E.01.040.0030</t>
  </si>
  <si>
    <t>Piastra equipotenziale con piastra, coperchio e morsettiera in acciaio zincato galvanicamente, collegamenti per 1 tondo diam 8÷10 mm, 1 piatto da 40 mm e 6 conduttori per sezioni fino a 16 mmq</t>
  </si>
  <si>
    <t>1E.01.010.0030.b</t>
  </si>
  <si>
    <t>Dispersore a picchetto in acciaio zincato a caldo per immersione dopo lavorazione, lunghezza 1.5 m, componibile per raggiungere profondità maggiori, diametro: - 25 mm</t>
  </si>
  <si>
    <t>1E.01.010.0085.c</t>
  </si>
  <si>
    <t>Fornitura e posa di corda di rame nuda per impianto di terra, compresi i collegamenti e giunzioni ed ogni altro componente necessario per l'esecuzione a regola d'arte di sezione: 35 mmq</t>
  </si>
  <si>
    <t>1E.02.020.0020.f</t>
  </si>
  <si>
    <t>Cassetta di derivazione stagna a parete in materiale plastico isolante autoestinguente, grado di protezione IP55 con coperchio opaco o trasparente fissato con viti. - 300x220x120 mm</t>
  </si>
  <si>
    <t>1E.02.030.0070.e</t>
  </si>
  <si>
    <t>Canale in robusta lamiera d'acciaio verniciata a forno su trattamento anticorrosivo, sezione a "C", completa di accessori di montaggio e fissaggio.
Grado di protezione IP4X con coperchio (non incluso).
Nelle dimensioni:
 - 300 x100 mm</t>
  </si>
  <si>
    <t>1C.12.610.0120.a</t>
  </si>
  <si>
    <t>Fornitura e posa in opera di pozzetto prefabbricato in calcestruzzo della dimensione interna di cm 40x40, completo di chiusino o solettina in calcestruzzo, compreso scavo e rinterro, la formazione del fondo di appoggio, le sigillature e qualsiasi altra operazione necessaria per dare l'opera finita, con le seguenti caratteristiche: - pozzetto con fondo più un anello di prolunga e chiusino, altezza cm 95 circa</t>
  </si>
  <si>
    <t>1E.02.010.0020.c</t>
  </si>
  <si>
    <t>Tubazione plastica rigida con marchio IMQ tipo autoest. a norme CEI-EN 50086-1-2-3 per installazione a vista compresi anche gli accessori di fissaggio. - diam. 25mm</t>
  </si>
  <si>
    <t>1E.02.010.0020.d</t>
  </si>
  <si>
    <t>Tubazione plastica rigida con marchio IMQ tipo autoest. a norme CEI-EN 50086-1-2-3 per installazione a vista compresi anche gli accessori di fissaggio. - diam. 32mm</t>
  </si>
  <si>
    <t>1E.02.010.0020.a</t>
  </si>
  <si>
    <t>Tubazione plastica rigida con marchio IMQ tipo autoest. a norme CEI-EN 50086-1-2-3 per installazione a vista compresi anche gli accessori di fissaggio. - diam. 16mm</t>
  </si>
  <si>
    <t>1E.02.040.0020.g</t>
  </si>
  <si>
    <t>Cavo unipolare flessibile 0.6/1 kV di rame isolato con gomma HEPR ad alto modulo e guaina in PVC speciale qualità R2, non propagante l'incendio, a norme CEI 20-22 II, a contenuta emissione di gas corrosivi a norma CEI 20-37 II, tipo FG7R e/o RG7R
 - 25 mm²</t>
  </si>
  <si>
    <t>1E.02.040.0040.g</t>
  </si>
  <si>
    <t>1E.02.040.0040.h</t>
  </si>
  <si>
    <t>1E.02.040.0040.i</t>
  </si>
  <si>
    <t>1E.02.040.0060.d</t>
  </si>
  <si>
    <t>Cavo pentapolare flessibile 0.6/1 kV di rame isolato con gomma HEPR ad alto modulo e guaina in PVC speciale qualità Rz, non propagante l'incendio, a norme CEI 20-22 II, a contenuta emissione di gas corrosivi a norma CEI 20-37 II, tipo FG7OR e/o RG7OR
 - 5x6 mm²</t>
  </si>
  <si>
    <t>1E.05.010.0230.c</t>
  </si>
  <si>
    <t>Presa compatta fissa con interruttore di blocco, a norme IEC 309, in materiale plastico con fondo, grado di protezione IP55, nelle tipologie: - 16A - 400V - 3P+N+T</t>
  </si>
  <si>
    <t>1E.05.010.0230.f</t>
  </si>
  <si>
    <t>Presa compatta fissa con interruttore di blocco, a norme IEC 309, in materiale plastico con fondo, grado di protezione IP55, nelle tipologie: - 32A - 400V - 3P+N+T</t>
  </si>
  <si>
    <t>1E.05.010.0040.c</t>
  </si>
  <si>
    <t>Presa a norme IEC 309 fissa da parete in materiale plastico a 90°, grado di protezione IP67, nelle seguenti tipologie: - 16A - 3P+N+T - 400 V</t>
  </si>
  <si>
    <t>1E.03.080.0250</t>
  </si>
  <si>
    <t>Lampade di segnalazione adatte al montaggio su guida DIN, in contenitore plastico, tensione nominale 230V, assorbimento 2.5 mA, in vari colori.</t>
  </si>
  <si>
    <t>1E.03.080.0140</t>
  </si>
  <si>
    <t>Voltmetro digitale ad inserzione diretta, adatto al montaggio su guida DIN, in contenitore plastico, scala 0-600, precisione 0.5%.</t>
  </si>
  <si>
    <t>1E.03.080.0160</t>
  </si>
  <si>
    <t>Amperometro digitale ad inserzione tramite trasformatore di corrente, adatto al montaggio su guida DIN, portata 15-1000A, in contenitore plastico, precisione 0.5%.</t>
  </si>
  <si>
    <t>1E.03.080.0060.c</t>
  </si>
  <si>
    <t>Relè monostabile, adatti al montaggio su guida DIN, in contenitore plastico, In 16A, nelle tipologie: - Un 230V, 1 contatto NA</t>
  </si>
  <si>
    <t>1E.03.080.0040.b</t>
  </si>
  <si>
    <t>Contattori, adatti al montaggio su guida DIN, in contenitore plastico, nelle tipologie: - Un 24 V, In 20 A, 2 contatti NA</t>
  </si>
  <si>
    <t>1E.03.070.0060.b</t>
  </si>
  <si>
    <t>Quadro elettrico di distribuzione da parete in resina,verniciato grado di protezione IP55 doppio isolamento con porta di vetro fino a 160 A, preassemblato, completo di intelaiatura interna per il fissaggio delle apparecchiature elettriche modulari, pannelli di copertura delle apparecchiature, targhette identificatrici, targhetta da compilare per la certificazione CEI 23-51, accessori meccanici di fissaggio compreso morsetteria, in opera del tipo: - 600x800 mm</t>
  </si>
  <si>
    <t>1E.03.050.0010.t</t>
  </si>
  <si>
    <t>Interruttore di manovra sezionatore di tipo modulare, conforme norma CEI-EN 60947-3, comando con levetta frontale a manovra indipendente, con segnalazione delle funzioni, adatto per il montaggio su guida DIN, in contenitore plastico, nelle tipologie: - 4P, In 125 A, 400 V</t>
  </si>
  <si>
    <t>1E.03.030.0030.k</t>
  </si>
  <si>
    <t>Interruttore automatico magnetotermico modulare, curva C, con modulo di 17,5 mm e conforme norme CEI 23-3, potere d'interruzione pari a 10 kA, tipologie: - tetrapolare con In 6÷32 A</t>
  </si>
  <si>
    <t>1E.03.030.0030.l</t>
  </si>
  <si>
    <t>Interruttore automatico magnetotermico modulare, curva C, con modulo di 17,5 mm e conforme norme CEI 23-3, potere d'interruzione pari a 10 kA, tipologie: - tetrapolare con In 40÷63 A</t>
  </si>
  <si>
    <t>1E.06.040.0080</t>
  </si>
  <si>
    <t>Unità autonoma di emergenza costituita da un complesso elettronico di comando e da batterie al Ni-Cd, autonomia minima 2 ore, installabile in plafoniera e adatta per l'accensione di tubi fluorescenti da 18-65 W.</t>
  </si>
  <si>
    <t>PLAFONIERA 2X55w Corpo in alluminio stampato in un unico pezzo verniciato a polvere
epossipoliestere di colore bianco. Schermo in policarbonato
autoestinguente V2, stabilizzato agli UV, trasparente, stampato ad
iniezione con superficie esterna liscia e prismatizzata all'interno,
guarnizione di tenuta, apertura a cerniera. Scrocchi di chiusura schermo in
acciaio inox AISI 304.
Recuperatore di flusso ampio, sovradimensionato, in alluminio a specchio
con trattamento superficiale al titanio e magnesio, assenza di iridescenza.
Elemento portacablaggio in acciaio zincato a caldo, verniciato a base
poliestere di colore bianco, fissato al corpo mediante dispositivi rapidi
"Ribloc" in acciaio zincato, apertura a cerniera.
Dimensioni: 235x655 mm, altezza 140 mm. Peso 3,2 kg. IP65.
Montaggio anche su superfici normalmente infiammabili. - F -
Apparecchio a temperatura superficiale limitata. -D -
Resistenza meccanica 6,5 joule.
Resistenza al filo incandescente 850°C DOTAZIONE
Lampade fluorescenti compatte da 55W/840, montate, flusso luminoso
4800 lm, temperatura di colore 4000 K. Resa cromatica Ra &gt;80.
Efficienza luminosa lampada pari a 87 lm/W.
Attacco lampada 2G11.
Conformità EN 12464-1.
Staffe angolari asolate e viteria in acciaio inox.
APPLICAZIONI
Ambienti con temperatura da –10° a –30°C, escluso quelli dove sono
controindicati i materiali componenti l'apparecchio.</t>
  </si>
  <si>
    <t>1E.06.020.0440.b</t>
  </si>
  <si>
    <t>Complesso per lampada a scarica, grado di protezione IP55, con alimentatore a 230 V - 50 Hz, corpo in pressofusione di lega leggera, telaio reggivetro incernierato, vetro trasparente, riflettore in alluminio purissimo brillantato con staffa metallica di sostegno ed orientamento, per installazione in cassetta o quadro; compreso accenditore, condensatore, lampada, valvola e fusibile;
nelle seguenti potenze: - joduri metallici 250-400 W</t>
  </si>
  <si>
    <t>WBS</t>
  </si>
  <si>
    <t>.</t>
  </si>
  <si>
    <t>ARTICOLO</t>
  </si>
  <si>
    <t>-</t>
  </si>
  <si>
    <t>U.M</t>
  </si>
  <si>
    <t>PREZZO</t>
  </si>
  <si>
    <t>IMPORTO</t>
  </si>
  <si>
    <t>PREZZO UNIT.</t>
  </si>
  <si>
    <t xml:space="preserve">   SICUREZZA €</t>
  </si>
  <si>
    <t>IMPORTO PARZ.</t>
  </si>
  <si>
    <t>SICUREZZA €</t>
  </si>
  <si>
    <t xml:space="preserve">  SICUREZZA €</t>
  </si>
  <si>
    <t xml:space="preserve"> UNITARIO €</t>
  </si>
  <si>
    <t xml:space="preserve"> PARZIALE €</t>
  </si>
  <si>
    <t xml:space="preserve"> TOTALE €</t>
  </si>
  <si>
    <t>IMPORTO TOT.</t>
  </si>
  <si>
    <t>P.A.11</t>
  </si>
  <si>
    <t>1E.06.020.0330.d</t>
  </si>
  <si>
    <t>Plafoniera fluorescente a tenuta conforme norme CEI 34-21, grado di protezione IP55, Classe I, costituita da: corpo stampato ad iniezione in un solo pezzo di materiale isolante infrangibile e autoestinguente, schermo diffusore in materiale policarbonato autoestinguente o in materiale acrilico stampato ad iniezion, fissato al corpo contenitore mediante ganci elastici; uno o più complessi fluorescenti cablati e rifasati, del tipo: - 2-3x18 W in materiale acrilico</t>
  </si>
  <si>
    <t>1E.06.020.0335.d</t>
  </si>
  <si>
    <t>Plafoniera fluorescente a tenuta stagna in opera conforme norme CEI 32-41, grado di protezione IP65, costituita da: corpo stampato ad iniezione in un solo pezzo di materiale isolante infrangibile e autoestinguente, schermo diffusore in materiale policarbonato trasparente e autoestinguente rigato internamente, fissato al corpo contenitore mediante ganci elastici; uno o due complessi fluorescenti con cabnlaggio elettronico, del tipo: - 2 x 58 W</t>
  </si>
  <si>
    <t>1E.02.010.0020.e</t>
  </si>
  <si>
    <t>Tubazione plastica rigida con marchio IMQ tipo autoest. a norme CEI-EN 50086-1-2-3 per installazione a vista compresi anche gli accessori di fissaggio. - diam. 40mm</t>
  </si>
  <si>
    <t>51</t>
  </si>
  <si>
    <t>50</t>
  </si>
  <si>
    <t>49</t>
  </si>
  <si>
    <t>48</t>
  </si>
  <si>
    <t>47</t>
  </si>
  <si>
    <t>46</t>
  </si>
  <si>
    <t>45</t>
  </si>
  <si>
    <t>44</t>
  </si>
  <si>
    <t>43</t>
  </si>
  <si>
    <t>42</t>
  </si>
  <si>
    <t>41</t>
  </si>
  <si>
    <t>52</t>
  </si>
  <si>
    <t>1E.02.040.0020.f</t>
  </si>
  <si>
    <t>Cavo unipolare flessibile 0.6/1 kV di rame isolato con gomma HEPR ad alto modulo e guaina in PVC speciale qualità R2, non propagante l'incendio, a norme CEI 20-22 II, a contenuta emissione di gas corrosivi a norma CEI 20-37 II, tipo FG7R e/o RG7R
 - 16 mm²</t>
  </si>
  <si>
    <t>57</t>
  </si>
  <si>
    <t>58</t>
  </si>
  <si>
    <t>59</t>
  </si>
  <si>
    <t>1E.02.040.0020.l</t>
  </si>
  <si>
    <t>Cavo unipolare flessibile 0.6/1 kV di rame isolato con gomma HEPR ad alto modulo e guaina in PVC speciale qualità R2, non propagante l'incendio, a norme CEI 20-22 II, a contenuta emissione di gas corrosivi a norma CEI 20-37 II, tipo FG7R e/o RG7R
 - 120 mm²</t>
  </si>
  <si>
    <t>60</t>
  </si>
  <si>
    <t>61</t>
  </si>
  <si>
    <t>1E.02.040.0040.l</t>
  </si>
  <si>
    <t>Cavo tripolare flessibile 0.6/1 kV di rame isolato con gomma HEPR ad alto modulo e guaina in PVC speciale qualità Rz, non propagante l'incendio, a norme CEI 20-22 II, a contenuta emissione di gas corrosivi a norma CEI 20-37 II, tipo FG7OR e/o RG7OR
 - 3x120 mm²</t>
  </si>
  <si>
    <t>62</t>
  </si>
  <si>
    <t>63</t>
  </si>
  <si>
    <t>64</t>
  </si>
  <si>
    <t>65</t>
  </si>
  <si>
    <t>66</t>
  </si>
  <si>
    <t>67</t>
  </si>
  <si>
    <t>68</t>
  </si>
  <si>
    <t>1E.05.020.0010.b</t>
  </si>
  <si>
    <t>Frutti componibili conformi norme CEI 23-9, applicati in supporti predisposti, nei tipi: - interruttore unipolare 16A - 250V - luminoso</t>
  </si>
  <si>
    <t>69</t>
  </si>
  <si>
    <t>1E.05.020.0010.i</t>
  </si>
  <si>
    <t>Frutti componibili conformi norme CEI 23-9, applicati in supporti predisposti, nei tipi: - deviatore unipolare 16A - 250V - luminoso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</si>
  <si>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</si>
  <si>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</si>
  <si>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</si>
  <si>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</si>
  <si>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</si>
  <si>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</si>
  <si>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</si>
  <si>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</si>
  <si>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</si>
  <si>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</si>
  <si>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</si>
  <si>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1E.02.030.0140.f</t>
  </si>
  <si>
    <t>Coperchio per passerella portacavi in acciaio zincato, nelle seguenti larghezze: - 300 mm</t>
  </si>
  <si>
    <t>81</t>
  </si>
  <si>
    <t>82</t>
  </si>
  <si>
    <t>1E.02.020.0020.e</t>
  </si>
  <si>
    <t>Cassetta di derivazione stagna a parete in materiale plastico isolante autoestinguente, grado di protezione IP55 con coperchio opaco o trasparente fissato con viti. - 240x190x90 mm</t>
  </si>
  <si>
    <t>83</t>
  </si>
  <si>
    <t>84</t>
  </si>
  <si>
    <t>85</t>
  </si>
  <si>
    <t>86</t>
  </si>
  <si>
    <t>87</t>
  </si>
  <si>
    <t>1E.03.050.0010.s</t>
  </si>
  <si>
    <t>Interruttore di manovra sezionatore di tipo modulare, conforme norma CEI-EN 60947-3, comando con levetta frontale a manovra indipendente, con segnalazione delle funzioni, adatto per il montaggio su guida DIN, in contenitore plastico, nelle tipologie: - 4P, In 100 A, 400 V</t>
  </si>
  <si>
    <t>88</t>
  </si>
  <si>
    <t>1E.03.050.0010.q</t>
  </si>
  <si>
    <t>Interruttore di manovra sezionatore di tipo modulare, conforme norma CEI-EN 60947-3, comando con levetta frontale a manovra indipendente, con segnalazione delle funzioni, adatto per il montaggio su guida DIN, in contenitore plastico, nelle tipologie: - 4P, In 32÷40 A, 400 V</t>
  </si>
  <si>
    <t>89</t>
  </si>
  <si>
    <t>1C.12.610.0010.f</t>
  </si>
  <si>
    <t>Fornitura e posa in opera di anello con fondo in conglomerato di cemento per pozzetti di raccordo, ispezione o raccolta, compreso il calcestruzzo di sottofondo ed il raccordo delle tubazioni, escluso scavo e reinterro; con dimensioni: - interno 100x100 cm, h = 100 cm (esterno 120x120 cm) - peso kg. 1.300</t>
  </si>
  <si>
    <t>90</t>
  </si>
  <si>
    <t>1C.12.610.0030.f</t>
  </si>
  <si>
    <t>Chiusino completo di telaio, o soletta di chiusura, in conglomerato di cemento per pozzetti, con dimensioni: - interno 100x100 cm, spess. cm 15, peso kg. 300</t>
  </si>
  <si>
    <t>polifere per alimentazioni quadri da cabina elettrica</t>
  </si>
  <si>
    <t>0,08</t>
  </si>
  <si>
    <t>0,19</t>
  </si>
  <si>
    <t>0,04</t>
  </si>
  <si>
    <t>0,05</t>
  </si>
  <si>
    <t>0,13</t>
  </si>
  <si>
    <t>0,17</t>
  </si>
  <si>
    <t>0,51</t>
  </si>
  <si>
    <t>0,27</t>
  </si>
  <si>
    <t>YA.1.E.03.04.01</t>
  </si>
  <si>
    <t>Impianto elettrico</t>
  </si>
  <si>
    <t>m</t>
  </si>
  <si>
    <t>cad</t>
  </si>
  <si>
    <t>1E.02.010.0020.f</t>
  </si>
  <si>
    <t>142.85</t>
  </si>
  <si>
    <t>Riferimento prezziario Comune di Milano edizione 2011</t>
  </si>
  <si>
    <t>Sistemi split con refrigerante R407C e alimentazione 220 V - 1f - 50
Hz o 380 V - 3f - 50 Hz, composti da UNITA' INTERNA A SOFFITTO
IN VISTA a 3 velocità, unità esterna con supporti antivibranti e
comando a distanza.
I prezzi delle opere compiute includono gli allacciamenti frigoriferi ed
elettrici per distanza tra unità fino a 15 m.
Grandezze (kWf: potenzialità resa in raffreddamento a velocità alta -
kWt: potenzialità resa in riscaldamento a velocità alta con pompa di
calore): - pompa di calore - fino a 5 kWf - fino a 5,5 kWt</t>
  </si>
  <si>
    <t>1M.07.030.0020.f</t>
  </si>
  <si>
    <t>Cavo tripolare flessibile 0.6/1 kV di rame isolato con gomma HEPR ad alto modulo e guaina in PVC speciale qualità Rz, non propagante l'incendio, a norme CEI 20-22 II, a contenuta emissione di gas corrosivi a norma CEI 20-37 II, tipo FG7OR e/o RG7OR
 - 3x25mm²</t>
  </si>
  <si>
    <t>Cavo tripolare flessibile 0.6/1 kV di rame isolato con gomma HEPR ad alto modulo e guaina in PVC speciale qualità Rz, non propagante l'incendio, a norme CEI 20-22 II, a contenuta emissione di gas corrosivi a norma CEI 20-37 II, tipo FG7OR e/o RG7OR
 - 3x35mm²</t>
  </si>
  <si>
    <t>1E.02.040.0060.b</t>
  </si>
  <si>
    <t>Cavo pentapolare flessibile 0.6/1 kV di rame isolato con gomma HEPR ad alto modulo e guaina in PVC speciale qualità Rz, non propagante l'incendio, a norme CEI 20-22 II, a contenuta emissione di gas corrosivi a norma CEI 20-37 II, tipo FG7OR e/o RG7OR
 - 5x2,5 mm²</t>
  </si>
  <si>
    <t>1E.02.040.0060.c</t>
  </si>
  <si>
    <t>Cavo pentapolare flessibile 0.6/1 kV di rame isolato con gomma HEPR ad alto modulo e guaina in PVC speciale qualità Rz, non propagante l'incendio, a norme CEI 20-22 II, a contenuta emissione di gas corrosivi a norma CEI 20-37 II, tipo FG7OR e/o RG7OR
 - 5x4 mm²</t>
  </si>
  <si>
    <t>Cavo pentapolare flessibile 0.6/1 kV di rame isolato con gomma HEPR ad alto modulo e guaina in PVC speciale qualità Rz, non propagante l'incendio, a norme CEI 20-22 II, a contenuta emissione di gas corrosivi a norma CEI 20-37 II, tipo FG7OR e/o RG7OR
 - 5x16 mm²</t>
  </si>
  <si>
    <t>1E.02.040.0060.f</t>
  </si>
  <si>
    <t>Interruttore magnetotermico differenziale modulare monoblocco con
certificato di prove e collaudo; involucro di materiale isolante con
modulo 17,5 per ogni polo attivo; adatto per il montaggio su guida
profilata, manovra indipendente con levette frontali per il riarmo e la
segnalazione d'intervento per guasto a terra, potere d'interruzione
non inferiore a 6 kA a cos fi = 0,7 curva d'intervento C, corrente
differenziale classe A, manovra e tasto di prova senza dispositivo di
esclusione, nelle tipologie: 4P 6÷32 A sensibilità 0,3 A</t>
  </si>
  <si>
    <t>1E.03.030.0310.h</t>
  </si>
  <si>
    <t>Interruttore differenziale senza sganciatori magnetotermici (puri)
modulare, con certificato di prove e collaudo; involucro di materiale
isolante modulare; adatto per il montaggio su guida profilata,
manovra indipendente con levette frontali per il riarmo e la
segnalazione d'intervento per guasto a terra, classe AC istantanei,
nelle tipologie: 4P 63 A sensibilità 0,03 A</t>
  </si>
  <si>
    <t>1E.03.030.0410.p</t>
  </si>
  <si>
    <t>53</t>
  </si>
  <si>
    <t>54</t>
  </si>
  <si>
    <t>55</t>
  </si>
  <si>
    <t>56</t>
  </si>
  <si>
    <t>Tubazione plastica rigida con marchio IMQ tipo autoest. a norme CEI-EN 50086-1-2-3 per installazione a vista compresi anche gli accessori di fissaggio. - diam. 50mm</t>
  </si>
  <si>
    <t>DESIGNAZIONE DEI LAVORI</t>
  </si>
  <si>
    <t>%
stato consist.</t>
  </si>
  <si>
    <t>maglia di terra</t>
  </si>
  <si>
    <t>maglia di terra con collegamento a edifici limitrofi</t>
  </si>
  <si>
    <t>quantità eseguita</t>
  </si>
  <si>
    <t>1E.01.020.0040</t>
  </si>
  <si>
    <t xml:space="preserve">Morsetto in ottone per dispersori tondi con collegamento a tondi 8-10 mm o sezione 95 mmq, diametro 20 mm </t>
  </si>
  <si>
    <t>collegamenti strutture metalliche e pavimentazioni</t>
  </si>
  <si>
    <t>1E.01.040.0170.n</t>
  </si>
  <si>
    <t>Treccia di massa in rame con due fori diam 9 mm, sezione: 35 mmq e interasse di fissaggio 150 mm</t>
  </si>
  <si>
    <t>1E.01.050.0030.d</t>
  </si>
  <si>
    <t xml:space="preserve">Scaricatore di sovratensione, modulare guida DIN provati in classe I, composto da sistema di varistori in ossido di zinco, con indicatore della funzionalità, utilizzabile in sistemi n corrente continua o alternata, estraibile senza interruzione dell'alimentazione, corrente nominale di scarica (8/20) 30 kA, tensione massima continuativa 275 V, zone di protezione LPZ 0-2, nelle tipologie: tetrapolare </t>
  </si>
  <si>
    <t>scaricatori ad integrazione del sistema di protezioni</t>
  </si>
  <si>
    <t>1E.06.020.03010.c</t>
  </si>
  <si>
    <t>Lampada fluorescente linea a catodo caldo nei tipi: 18W elevata resa cromatica</t>
  </si>
  <si>
    <t>lampade ad integrazione dei corpi illuminanti</t>
  </si>
  <si>
    <t>1E.06.020.0010.f</t>
  </si>
  <si>
    <t>Lampada fluorescente linea a catodo caldo nei tipi: 58W elevata resa cromatica</t>
  </si>
  <si>
    <t>1E.02.060.0010.f</t>
  </si>
  <si>
    <t>Derivazione da incasso per impianti di energia realizzate con tubo protettivo flessibile o rigido in PVC ad alta resistenza allo schiacciamento, conduttori di alimentazione e di terra in rame isolato, scatole da incasso, frutti componibili, placche e supporti. Il tutto in opera incassato nel muro, compresa linea di collegamento allo specifico punto di alimentazione, fissaggio delle canalizzazioni a mezzo di tasselli o ganci, assistenza per il trasporto dei materiali al piano. punto luce comandato dal quadro elettrico, escluso l'organo di
comando sul quadro</t>
  </si>
  <si>
    <t>parti di impianto ad integrazione</t>
  </si>
  <si>
    <t>1E.02.060.0010.g</t>
  </si>
  <si>
    <t>punto luce in parallelo ad una qualsiasi derivazione</t>
  </si>
  <si>
    <t>1E.02.060.0050.a</t>
  </si>
  <si>
    <t>Derivazione per impianti di energia di tipo industriale eseguita a vista o parzialmente incassata, con tubazioni in materiale plastico o metalliche in relazione alle descrizioni di capitolato, per alimentazione apparecchi utilizzatori a tensione fino a 400 V. Grado di protezione IP55. Il tutto in opera comprese: linea di alimentazione allo specifico punto di alimentazione, sezionatore, fissaggio delle canalizzazioni a mezzo di tasselli o ganci, assistenza per il trasporto dei materiali al piano. alimentazione diretta di utilizzatore monofase con linea fino a 4 mmq</t>
  </si>
  <si>
    <t>Quadro elettrico di distribuzione da parete in resina, verniciato grado di protezione IP55 doppio isolamento con porta di vetro fino a 160 A, preassemblato, completo di intelaiatura interna per il fissaggio delle apparecchiature elettriche modulari, pannelli di copertura delle apparecchiature, targhette identificatrici, targhetta da compilare per la certificazione CEI 23-51, accessori meccanici di fissaggio compreso morsetteria, in opera del tipo: - 600x800 mm</t>
  </si>
  <si>
    <t>quari sostituiti</t>
  </si>
  <si>
    <t>1E.03.070.0140.f</t>
  </si>
  <si>
    <t xml:space="preserve">Quadro elettrico di distribuzione da parete- pavimento in lamiera o resina, grado di protezione IP55, con porta in vetro da 400A fino a 630A preassemblato,completo di intelaiatura interna per fissaggio delle apparecchiature elettriche modulari, pannelli di copertura delle apparecchiature,targhette identificatrici,targhette per la certificazione CEI 23-51,accessori meccanici di fissaggio compresa morsettiera in opera del tipo: 600x1600 mm </t>
  </si>
  <si>
    <t>quari sostituiti di maggiori dimensioni</t>
  </si>
  <si>
    <t>Canale in robusta lamiera d'acciaio verniciata a forno su trattamento anticorrosivo, sezione a "C", completa di accessori di ontaggio e fissaggio. Grado di protezione IP4X con coperchio (non incluso). Nelle dimensioni:  - 300 x100 mm</t>
  </si>
  <si>
    <t>canale previsto</t>
  </si>
  <si>
    <t>canale necessario</t>
  </si>
  <si>
    <t>Interruttore magnetotermico differenziale modulare monoblocco con certificato di prove e collaudo; involucro di materiale isolante con modulo 17,5 per ogni polo attivo; adatto per il montaggio su guida profilata, manovra indipendente con levette frontali per il riarmo e la segnalazione d'intervento per guasto a terra, potere d'interruzione non inferiore a 6 kA a cos fi = 0,7 curva d'intervento C, corrente differenziale classe A, manovra e tasto di prova senza dispositivo di
esclusione, nelle tipologie: 4P 6÷32 A sensibilità 0,3 A</t>
  </si>
  <si>
    <t>interruttori sostituiti</t>
  </si>
  <si>
    <t>1E.03.030.0370.o</t>
  </si>
  <si>
    <t>Blocco differenziale modulare componibile con interruttori magnetotermici, con certificato di prove e collaudo; involucro di materiale isolante modulare; adatto per il ontaggio su guida profilata, manovra indipendente con levette frontali per il riarmo e la segnalazione d'intervento per guasto a terra, classe AC istantanei, nelle tipologie:4P 63 A sensibilità 0,3 A</t>
  </si>
  <si>
    <t>Interruttore differenziale senza sganciatori magnetotermici (puri) modulare, con certificato di prove e collaudo; involucro di materiale isolante modulare; adatto per il montaggio su guida profilata, manovra indipendente con levette frontali per il riarmo e la segnalazione d'intervento per guasto a terra, classe AC istantanei, nelle tipologie: 4P 63 A sensibilità 0,03 A</t>
  </si>
  <si>
    <t>differenziali previsti</t>
  </si>
  <si>
    <t>differenziali sostituiti</t>
  </si>
  <si>
    <t>previsti</t>
  </si>
  <si>
    <t>sostituiti</t>
  </si>
  <si>
    <t>Impianto elettrico variante febbraio 2014</t>
  </si>
  <si>
    <t>40</t>
  </si>
  <si>
    <t>eseguiti 15/18</t>
  </si>
  <si>
    <t>eseguiti 15/20</t>
  </si>
  <si>
    <t>Detrazione per oneri redazione dichiarazione di corretta posa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</si>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</sst>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.######;"/>
    <numFmt numFmtId="165" formatCode="0.000"/>
    <numFmt numFmtId="166" formatCode="0.00_ ;[Red]\-0.00\ "/>
    <numFmt numFmtId="167" formatCode="#,##0.000_ ;\-#,##0.000\ "/>
    <numFmt numFmtId="168" formatCode="#,##0.00_ ;[Red]\-#,##0.00\ "/>
  </numFmts>
  <fonts count="14" x14ac:knownFonts="1">
    <font>
      <sz val="8"/>
      <name val="Tahoma"/>
    </font>
    <font>
      <sz val="8"/>
      <name val="Tahoma"/>
      <family val="2"/>
    </font>
    <font>
      <b/>
      <sz val="8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sz val="8"/>
      <color indexed="17"/>
      <name val="Tahoma"/>
      <family val="2"/>
    </font>
    <font>
      <b/>
      <sz val="8"/>
      <color indexed="17"/>
      <name val="Tahoma"/>
      <family val="2"/>
    </font>
    <font>
      <sz val="8"/>
      <color indexed="56"/>
      <name val="Tahoma"/>
      <family val="2"/>
    </font>
    <font>
      <sz val="8"/>
      <color indexed="8"/>
      <name val="Tahoma"/>
      <family val="2"/>
    </font>
    <font>
      <b/>
      <sz val="8"/>
      <color indexed="8"/>
      <name val="Tahoma"/>
      <family val="2"/>
    </font>
    <font>
      <sz val="10"/>
      <name val="Tahoma"/>
      <family val="2"/>
    </font>
    <font>
      <sz val="10"/>
      <name val="Arial"/>
      <family val="2"/>
    </font>
    <font>
      <b/>
      <sz val="8"/>
      <color rgb="FFFF0000"/>
      <name val="Tahoma"/>
      <family val="2"/>
    </font>
    <font>
      <sz val="9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6">
    <border>
      <left/>
      <right/>
      <top/>
      <bottom/>
      <diagonal/>
    </border>
    <border>
      <left/>
      <right/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double">
        <color indexed="57"/>
      </right>
      <top/>
      <bottom/>
      <diagonal/>
    </border>
    <border>
      <left style="thin">
        <color indexed="57"/>
      </left>
      <right/>
      <top style="double">
        <color indexed="57"/>
      </top>
      <bottom style="thin">
        <color indexed="57"/>
      </bottom>
      <diagonal/>
    </border>
    <border>
      <left/>
      <right/>
      <top style="double">
        <color indexed="57"/>
      </top>
      <bottom style="thin">
        <color indexed="57"/>
      </bottom>
      <diagonal/>
    </border>
    <border>
      <left/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 style="double">
        <color indexed="57"/>
      </top>
      <bottom/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/>
      <right/>
      <top style="double">
        <color indexed="57"/>
      </top>
      <bottom/>
      <diagonal/>
    </border>
    <border>
      <left style="double">
        <color indexed="57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thin">
        <color indexed="64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/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64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/>
      <diagonal/>
    </border>
    <border>
      <left style="thin">
        <color indexed="57"/>
      </left>
      <right style="double">
        <color indexed="57"/>
      </right>
      <top/>
      <bottom style="double">
        <color indexed="57"/>
      </bottom>
      <diagonal/>
    </border>
    <border>
      <left style="double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double">
        <color indexed="57"/>
      </right>
      <top/>
      <bottom style="thin">
        <color indexed="57"/>
      </bottom>
      <diagonal/>
    </border>
  </borders>
  <cellStyleXfs count="2">
    <xf numFmtId="0" fontId="0" fillId="0" borderId="0"/>
    <xf numFmtId="0" fontId="11" fillId="0" borderId="0"/>
  </cellStyleXfs>
  <cellXfs count="180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justify" vertical="top" wrapText="1"/>
    </xf>
    <xf numFmtId="2" fontId="0" fillId="0" borderId="0" xfId="0" applyNumberFormat="1" applyBorder="1"/>
    <xf numFmtId="49" fontId="0" fillId="0" borderId="0" xfId="0" applyNumberFormat="1" applyBorder="1"/>
    <xf numFmtId="49" fontId="0" fillId="0" borderId="0" xfId="0" applyNumberFormat="1" applyFill="1" applyBorder="1" applyAlignment="1">
      <alignment horizontal="right" vertical="top"/>
    </xf>
    <xf numFmtId="49" fontId="0" fillId="0" borderId="0" xfId="0" applyNumberFormat="1" applyFill="1" applyBorder="1" applyAlignment="1">
      <alignment horizontal="left" vertical="top" wrapText="1"/>
    </xf>
    <xf numFmtId="2" fontId="4" fillId="0" borderId="0" xfId="0" applyNumberFormat="1" applyFont="1" applyBorder="1" applyAlignment="1">
      <alignment horizontal="right" wrapText="1"/>
    </xf>
    <xf numFmtId="2" fontId="4" fillId="0" borderId="0" xfId="0" applyNumberFormat="1" applyFont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right" vertical="top" wrapText="1"/>
    </xf>
    <xf numFmtId="49" fontId="4" fillId="0" borderId="0" xfId="0" applyNumberFormat="1" applyFont="1" applyFill="1" applyBorder="1" applyAlignment="1">
      <alignment horizontal="right" vertical="top" wrapText="1"/>
    </xf>
    <xf numFmtId="2" fontId="4" fillId="0" borderId="0" xfId="0" applyNumberFormat="1" applyFont="1" applyFill="1" applyBorder="1"/>
    <xf numFmtId="49" fontId="4" fillId="0" borderId="0" xfId="0" applyNumberFormat="1" applyFon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justify" vertical="top" wrapText="1"/>
    </xf>
    <xf numFmtId="2" fontId="0" fillId="0" borderId="1" xfId="0" applyNumberFormat="1" applyBorder="1"/>
    <xf numFmtId="49" fontId="0" fillId="0" borderId="2" xfId="0" applyNumberFormat="1" applyFill="1" applyBorder="1" applyAlignment="1">
      <alignment horizontal="right" vertical="top"/>
    </xf>
    <xf numFmtId="49" fontId="0" fillId="0" borderId="3" xfId="0" applyNumberFormat="1" applyFill="1" applyBorder="1" applyAlignment="1">
      <alignment horizontal="left" vertical="top" wrapText="1"/>
    </xf>
    <xf numFmtId="2" fontId="0" fillId="0" borderId="3" xfId="0" applyNumberFormat="1" applyBorder="1" applyAlignment="1">
      <alignment horizontal="right" wrapText="1"/>
    </xf>
    <xf numFmtId="165" fontId="0" fillId="0" borderId="3" xfId="0" applyNumberFormat="1" applyBorder="1" applyAlignment="1">
      <alignment horizontal="right" wrapText="1"/>
    </xf>
    <xf numFmtId="2" fontId="0" fillId="0" borderId="3" xfId="0" applyNumberFormat="1" applyBorder="1" applyAlignment="1">
      <alignment horizontal="center" wrapText="1"/>
    </xf>
    <xf numFmtId="2" fontId="0" fillId="0" borderId="3" xfId="0" applyNumberFormat="1" applyFill="1" applyBorder="1" applyAlignment="1">
      <alignment horizontal="right" vertical="top" wrapText="1"/>
    </xf>
    <xf numFmtId="2" fontId="0" fillId="0" borderId="4" xfId="0" applyNumberFormat="1" applyFill="1" applyBorder="1" applyAlignment="1">
      <alignment horizontal="right" vertical="top" wrapText="1"/>
    </xf>
    <xf numFmtId="2" fontId="0" fillId="0" borderId="2" xfId="0" applyNumberFormat="1" applyBorder="1" applyAlignment="1">
      <alignment horizontal="right" vertical="top" wrapText="1"/>
    </xf>
    <xf numFmtId="2" fontId="0" fillId="0" borderId="3" xfId="0" applyNumberFormat="1" applyBorder="1" applyAlignment="1">
      <alignment horizontal="right" vertical="top" wrapText="1"/>
    </xf>
    <xf numFmtId="0" fontId="0" fillId="0" borderId="3" xfId="0" applyNumberFormat="1" applyBorder="1" applyAlignment="1">
      <alignment horizontal="justify" vertical="top" wrapText="1"/>
    </xf>
    <xf numFmtId="0" fontId="7" fillId="0" borderId="3" xfId="0" applyNumberFormat="1" applyFont="1" applyBorder="1" applyAlignment="1">
      <alignment horizontal="justify" vertical="top" wrapText="1"/>
    </xf>
    <xf numFmtId="165" fontId="0" fillId="0" borderId="3" xfId="0" applyNumberForma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justify" vertical="top" wrapText="1"/>
    </xf>
    <xf numFmtId="49" fontId="0" fillId="0" borderId="3" xfId="0" applyNumberFormat="1" applyFill="1" applyBorder="1" applyAlignment="1">
      <alignment horizontal="center" vertical="top"/>
    </xf>
    <xf numFmtId="0" fontId="0" fillId="0" borderId="3" xfId="0" applyNumberFormat="1" applyBorder="1" applyAlignment="1">
      <alignment horizontal="center" wrapText="1"/>
    </xf>
    <xf numFmtId="164" fontId="0" fillId="0" borderId="3" xfId="0" applyNumberFormat="1" applyBorder="1" applyAlignment="1">
      <alignment horizontal="justify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right" vertical="top"/>
    </xf>
    <xf numFmtId="2" fontId="8" fillId="0" borderId="3" xfId="0" applyNumberFormat="1" applyFont="1" applyFill="1" applyBorder="1" applyAlignment="1">
      <alignment horizontal="right" wrapText="1"/>
    </xf>
    <xf numFmtId="49" fontId="8" fillId="0" borderId="3" xfId="0" applyNumberFormat="1" applyFont="1" applyFill="1" applyBorder="1" applyAlignment="1">
      <alignment horizontal="right" wrapText="1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49" fontId="0" fillId="0" borderId="12" xfId="0" applyNumberFormat="1" applyFill="1" applyBorder="1" applyAlignment="1">
      <alignment horizontal="left" vertical="top" wrapText="1"/>
    </xf>
    <xf numFmtId="2" fontId="0" fillId="0" borderId="12" xfId="0" applyNumberFormat="1" applyBorder="1" applyAlignment="1">
      <alignment horizontal="right" wrapText="1"/>
    </xf>
    <xf numFmtId="165" fontId="0" fillId="0" borderId="12" xfId="0" applyNumberFormat="1" applyBorder="1" applyAlignment="1">
      <alignment horizontal="right" wrapText="1"/>
    </xf>
    <xf numFmtId="2" fontId="0" fillId="0" borderId="12" xfId="0" applyNumberFormat="1" applyBorder="1" applyAlignment="1">
      <alignment horizontal="center" wrapText="1"/>
    </xf>
    <xf numFmtId="2" fontId="0" fillId="0" borderId="12" xfId="0" applyNumberFormat="1" applyFill="1" applyBorder="1" applyAlignment="1">
      <alignment horizontal="right" vertical="top" wrapText="1"/>
    </xf>
    <xf numFmtId="1" fontId="0" fillId="0" borderId="11" xfId="0" applyNumberFormat="1" applyFill="1" applyBorder="1" applyAlignment="1">
      <alignment horizontal="right" vertical="top"/>
    </xf>
    <xf numFmtId="49" fontId="2" fillId="0" borderId="12" xfId="0" applyNumberFormat="1" applyFont="1" applyFill="1" applyBorder="1" applyAlignment="1">
      <alignment horizontal="left" vertical="top" wrapText="1"/>
    </xf>
    <xf numFmtId="164" fontId="3" fillId="0" borderId="12" xfId="0" applyNumberFormat="1" applyFont="1" applyBorder="1" applyAlignment="1">
      <alignment horizontal="justify" vertical="top" wrapText="1"/>
    </xf>
    <xf numFmtId="49" fontId="0" fillId="0" borderId="12" xfId="0" applyNumberForma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wrapText="1"/>
    </xf>
    <xf numFmtId="164" fontId="0" fillId="0" borderId="12" xfId="0" applyNumberFormat="1" applyBorder="1" applyAlignment="1">
      <alignment horizontal="justify" vertical="top" wrapText="1"/>
    </xf>
    <xf numFmtId="2" fontId="0" fillId="0" borderId="12" xfId="0" applyNumberFormat="1" applyBorder="1" applyAlignment="1">
      <alignment horizontal="right" vertical="top" wrapText="1"/>
    </xf>
    <xf numFmtId="49" fontId="0" fillId="0" borderId="13" xfId="0" applyNumberFormat="1" applyFill="1" applyBorder="1" applyAlignment="1">
      <alignment horizontal="right" vertical="top"/>
    </xf>
    <xf numFmtId="49" fontId="0" fillId="0" borderId="13" xfId="0" applyNumberFormat="1" applyFill="1" applyBorder="1" applyAlignment="1">
      <alignment horizontal="center" vertical="top"/>
    </xf>
    <xf numFmtId="49" fontId="0" fillId="0" borderId="13" xfId="0" applyNumberFormat="1" applyFill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 vertical="top" wrapText="1"/>
    </xf>
    <xf numFmtId="2" fontId="4" fillId="0" borderId="15" xfId="0" applyNumberFormat="1" applyFont="1" applyBorder="1" applyAlignment="1">
      <alignment horizontal="right" wrapText="1"/>
    </xf>
    <xf numFmtId="0" fontId="4" fillId="0" borderId="15" xfId="0" applyNumberFormat="1" applyFont="1" applyBorder="1" applyAlignment="1">
      <alignment horizontal="right" wrapText="1"/>
    </xf>
    <xf numFmtId="0" fontId="4" fillId="0" borderId="15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right" vertical="top" wrapText="1"/>
    </xf>
    <xf numFmtId="0" fontId="1" fillId="0" borderId="16" xfId="0" applyFont="1" applyBorder="1"/>
    <xf numFmtId="0" fontId="1" fillId="0" borderId="3" xfId="0" applyNumberFormat="1" applyFont="1" applyFill="1" applyBorder="1" applyAlignment="1">
      <alignment horizontal="justify" vertical="top" wrapText="1"/>
    </xf>
    <xf numFmtId="0" fontId="0" fillId="3" borderId="1" xfId="0" applyFill="1" applyBorder="1"/>
    <xf numFmtId="0" fontId="5" fillId="3" borderId="9" xfId="0" applyFont="1" applyFill="1" applyBorder="1" applyAlignment="1">
      <alignment horizontal="center"/>
    </xf>
    <xf numFmtId="2" fontId="0" fillId="3" borderId="12" xfId="0" applyNumberFormat="1" applyFill="1" applyBorder="1" applyAlignment="1">
      <alignment horizontal="center" wrapText="1"/>
    </xf>
    <xf numFmtId="2" fontId="0" fillId="3" borderId="3" xfId="0" applyNumberFormat="1" applyFill="1" applyBorder="1" applyAlignment="1">
      <alignment horizontal="right" vertical="top" wrapText="1"/>
    </xf>
    <xf numFmtId="2" fontId="0" fillId="3" borderId="3" xfId="0" applyNumberFormat="1" applyFill="1" applyBorder="1" applyAlignment="1">
      <alignment horizontal="right" wrapText="1"/>
    </xf>
    <xf numFmtId="2" fontId="0" fillId="3" borderId="12" xfId="0" applyNumberFormat="1" applyFill="1" applyBorder="1" applyAlignment="1">
      <alignment horizontal="right" wrapText="1"/>
    </xf>
    <xf numFmtId="2" fontId="0" fillId="3" borderId="3" xfId="0" applyNumberFormat="1" applyFill="1" applyBorder="1" applyAlignment="1">
      <alignment horizontal="center" wrapText="1"/>
    </xf>
    <xf numFmtId="2" fontId="4" fillId="3" borderId="15" xfId="0" applyNumberFormat="1" applyFont="1" applyFill="1" applyBorder="1" applyAlignment="1">
      <alignment horizontal="right" vertical="top" wrapText="1"/>
    </xf>
    <xf numFmtId="2" fontId="4" fillId="3" borderId="0" xfId="0" applyNumberFormat="1" applyFont="1" applyFill="1" applyBorder="1" applyAlignment="1">
      <alignment horizontal="center" wrapText="1"/>
    </xf>
    <xf numFmtId="0" fontId="0" fillId="3" borderId="0" xfId="0" applyFill="1" applyBorder="1"/>
    <xf numFmtId="0" fontId="0" fillId="3" borderId="17" xfId="0" applyFill="1" applyBorder="1"/>
    <xf numFmtId="0" fontId="5" fillId="3" borderId="18" xfId="0" applyFont="1" applyFill="1" applyBorder="1" applyAlignment="1">
      <alignment horizontal="center"/>
    </xf>
    <xf numFmtId="2" fontId="0" fillId="3" borderId="19" xfId="0" applyNumberFormat="1" applyFill="1" applyBorder="1" applyAlignment="1">
      <alignment horizontal="right" vertical="top" wrapText="1"/>
    </xf>
    <xf numFmtId="2" fontId="0" fillId="3" borderId="4" xfId="0" applyNumberFormat="1" applyFill="1" applyBorder="1" applyAlignment="1">
      <alignment horizontal="right" vertical="top" wrapText="1"/>
    </xf>
    <xf numFmtId="2" fontId="9" fillId="3" borderId="19" xfId="0" applyNumberFormat="1" applyFont="1" applyFill="1" applyBorder="1" applyAlignment="1">
      <alignment horizontal="center" vertical="center" wrapText="1"/>
    </xf>
    <xf numFmtId="2" fontId="4" fillId="3" borderId="20" xfId="0" applyNumberFormat="1" applyFont="1" applyFill="1" applyBorder="1" applyAlignment="1">
      <alignment horizontal="right" vertical="top" wrapText="1"/>
    </xf>
    <xf numFmtId="49" fontId="4" fillId="3" borderId="0" xfId="0" applyNumberFormat="1" applyFont="1" applyFill="1" applyBorder="1" applyAlignment="1">
      <alignment horizontal="right" vertical="top" wrapText="1"/>
    </xf>
    <xf numFmtId="49" fontId="4" fillId="3" borderId="0" xfId="0" applyNumberFormat="1" applyFont="1" applyFill="1" applyBorder="1"/>
    <xf numFmtId="0" fontId="0" fillId="0" borderId="3" xfId="0" applyNumberFormat="1" applyFill="1" applyBorder="1" applyAlignment="1">
      <alignment horizontal="justify" vertical="top" wrapText="1"/>
    </xf>
    <xf numFmtId="0" fontId="7" fillId="0" borderId="3" xfId="0" applyNumberFormat="1" applyFont="1" applyFill="1" applyBorder="1" applyAlignment="1">
      <alignment horizontal="justify" vertical="top" wrapText="1"/>
    </xf>
    <xf numFmtId="165" fontId="0" fillId="0" borderId="3" xfId="0" applyNumberFormat="1" applyFill="1" applyBorder="1" applyAlignment="1">
      <alignment horizontal="right" vertical="top" wrapText="1"/>
    </xf>
    <xf numFmtId="2" fontId="0" fillId="0" borderId="3" xfId="0" applyNumberFormat="1" applyFill="1" applyBorder="1" applyAlignment="1">
      <alignment horizontal="center" wrapText="1"/>
    </xf>
    <xf numFmtId="2" fontId="0" fillId="0" borderId="3" xfId="0" applyNumberFormat="1" applyFill="1" applyBorder="1" applyAlignment="1">
      <alignment horizontal="right" wrapText="1"/>
    </xf>
    <xf numFmtId="0" fontId="1" fillId="0" borderId="3" xfId="0" applyNumberFormat="1" applyFont="1" applyFill="1" applyBorder="1" applyAlignment="1">
      <alignment horizontal="center" wrapText="1"/>
    </xf>
    <xf numFmtId="0" fontId="0" fillId="0" borderId="3" xfId="0" applyNumberForma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right" vertical="top" wrapText="1"/>
    </xf>
    <xf numFmtId="10" fontId="0" fillId="0" borderId="1" xfId="0" applyNumberFormat="1" applyBorder="1" applyAlignment="1">
      <alignment horizontal="center"/>
    </xf>
    <xf numFmtId="10" fontId="4" fillId="0" borderId="15" xfId="0" applyNumberFormat="1" applyFont="1" applyBorder="1" applyAlignment="1">
      <alignment horizontal="center" wrapText="1"/>
    </xf>
    <xf numFmtId="10" fontId="4" fillId="0" borderId="0" xfId="0" applyNumberFormat="1" applyFont="1" applyBorder="1" applyAlignment="1">
      <alignment horizontal="center" wrapText="1"/>
    </xf>
    <xf numFmtId="10" fontId="0" fillId="0" borderId="0" xfId="0" applyNumberFormat="1" applyBorder="1" applyAlignment="1">
      <alignment horizontal="center"/>
    </xf>
    <xf numFmtId="4" fontId="0" fillId="0" borderId="3" xfId="0" applyNumberFormat="1" applyFill="1" applyBorder="1" applyAlignment="1">
      <alignment horizontal="right" vertical="top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0" fillId="0" borderId="12" xfId="0" applyNumberFormat="1" applyFill="1" applyBorder="1" applyAlignment="1">
      <alignment horizontal="right" vertical="top" wrapText="1"/>
    </xf>
    <xf numFmtId="4" fontId="4" fillId="0" borderId="15" xfId="0" applyNumberFormat="1" applyFont="1" applyBorder="1" applyAlignment="1">
      <alignment horizontal="right" vertical="top" wrapText="1"/>
    </xf>
    <xf numFmtId="4" fontId="4" fillId="0" borderId="0" xfId="0" applyNumberFormat="1" applyFont="1" applyBorder="1" applyAlignment="1">
      <alignment horizontal="center" wrapText="1"/>
    </xf>
    <xf numFmtId="1" fontId="0" fillId="0" borderId="0" xfId="0" applyNumberFormat="1" applyFill="1" applyBorder="1" applyAlignment="1">
      <alignment horizontal="center" vertical="top"/>
    </xf>
    <xf numFmtId="0" fontId="0" fillId="0" borderId="0" xfId="0" applyFill="1" applyBorder="1"/>
    <xf numFmtId="10" fontId="0" fillId="4" borderId="3" xfId="0" applyNumberFormat="1" applyFill="1" applyBorder="1" applyAlignment="1">
      <alignment horizontal="center" wrapText="1"/>
    </xf>
    <xf numFmtId="10" fontId="0" fillId="4" borderId="12" xfId="0" applyNumberFormat="1" applyFill="1" applyBorder="1" applyAlignment="1">
      <alignment horizontal="center" wrapText="1"/>
    </xf>
    <xf numFmtId="10" fontId="1" fillId="4" borderId="3" xfId="0" applyNumberFormat="1" applyFont="1" applyFill="1" applyBorder="1" applyAlignment="1">
      <alignment horizontal="center" wrapText="1"/>
    </xf>
    <xf numFmtId="0" fontId="1" fillId="0" borderId="0" xfId="0" applyFont="1" applyBorder="1"/>
    <xf numFmtId="1" fontId="1" fillId="0" borderId="11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left" vertical="top" wrapText="1"/>
    </xf>
    <xf numFmtId="166" fontId="1" fillId="0" borderId="12" xfId="0" applyNumberFormat="1" applyFont="1" applyBorder="1" applyAlignment="1">
      <alignment horizontal="right" wrapText="1"/>
    </xf>
    <xf numFmtId="167" fontId="1" fillId="0" borderId="12" xfId="0" applyNumberFormat="1" applyFont="1" applyBorder="1" applyAlignment="1">
      <alignment horizontal="right" wrapText="1"/>
    </xf>
    <xf numFmtId="2" fontId="1" fillId="0" borderId="12" xfId="0" applyNumberFormat="1" applyFont="1" applyBorder="1" applyAlignment="1">
      <alignment horizontal="right" wrapText="1"/>
    </xf>
    <xf numFmtId="168" fontId="1" fillId="0" borderId="12" xfId="0" applyNumberFormat="1" applyFont="1" applyBorder="1" applyAlignment="1">
      <alignment horizontal="right" wrapText="1"/>
    </xf>
    <xf numFmtId="10" fontId="1" fillId="4" borderId="12" xfId="0" applyNumberFormat="1" applyFont="1" applyFill="1" applyBorder="1" applyAlignment="1">
      <alignment horizontal="center" wrapText="1"/>
    </xf>
    <xf numFmtId="2" fontId="1" fillId="0" borderId="12" xfId="0" applyNumberFormat="1" applyFont="1" applyBorder="1" applyAlignment="1">
      <alignment horizontal="center" wrapText="1"/>
    </xf>
    <xf numFmtId="168" fontId="1" fillId="3" borderId="12" xfId="0" applyNumberFormat="1" applyFont="1" applyFill="1" applyBorder="1" applyAlignment="1">
      <alignment horizontal="center" wrapText="1"/>
    </xf>
    <xf numFmtId="168" fontId="1" fillId="0" borderId="12" xfId="0" applyNumberFormat="1" applyFont="1" applyFill="1" applyBorder="1" applyAlignment="1">
      <alignment horizontal="right" vertical="top" wrapText="1"/>
    </xf>
    <xf numFmtId="2" fontId="1" fillId="0" borderId="12" xfId="0" applyNumberFormat="1" applyFont="1" applyFill="1" applyBorder="1" applyAlignment="1">
      <alignment horizontal="right" vertical="top" wrapText="1"/>
    </xf>
    <xf numFmtId="2" fontId="1" fillId="3" borderId="19" xfId="0" applyNumberFormat="1" applyFont="1" applyFill="1" applyBorder="1" applyAlignment="1">
      <alignment horizontal="right" vertical="top" wrapText="1"/>
    </xf>
    <xf numFmtId="1" fontId="1" fillId="0" borderId="2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166" fontId="1" fillId="0" borderId="3" xfId="0" applyNumberFormat="1" applyFont="1" applyBorder="1" applyAlignment="1">
      <alignment horizontal="right" vertical="top" wrapText="1"/>
    </xf>
    <xf numFmtId="167" fontId="1" fillId="0" borderId="3" xfId="0" applyNumberFormat="1" applyFont="1" applyBorder="1" applyAlignment="1">
      <alignment horizontal="right" vertical="top" wrapText="1"/>
    </xf>
    <xf numFmtId="168" fontId="1" fillId="0" borderId="3" xfId="0" applyNumberFormat="1" applyFont="1" applyBorder="1" applyAlignment="1">
      <alignment horizontal="right" wrapText="1"/>
    </xf>
    <xf numFmtId="2" fontId="1" fillId="0" borderId="3" xfId="0" applyNumberFormat="1" applyFont="1" applyBorder="1" applyAlignment="1">
      <alignment horizontal="center" wrapText="1"/>
    </xf>
    <xf numFmtId="168" fontId="1" fillId="3" borderId="3" xfId="0" applyNumberFormat="1" applyFont="1" applyFill="1" applyBorder="1" applyAlignment="1">
      <alignment horizontal="right" vertical="top" wrapText="1"/>
    </xf>
    <xf numFmtId="168" fontId="1" fillId="0" borderId="3" xfId="0" applyNumberFormat="1" applyFont="1" applyFill="1" applyBorder="1" applyAlignment="1">
      <alignment horizontal="right" vertical="top" wrapText="1"/>
    </xf>
    <xf numFmtId="2" fontId="1" fillId="3" borderId="4" xfId="0" applyNumberFormat="1" applyFont="1" applyFill="1" applyBorder="1" applyAlignment="1">
      <alignment horizontal="right" vertical="top" wrapText="1"/>
    </xf>
    <xf numFmtId="2" fontId="12" fillId="0" borderId="3" xfId="0" applyNumberFormat="1" applyFont="1" applyFill="1" applyBorder="1" applyAlignment="1">
      <alignment horizontal="right" vertical="top" wrapText="1"/>
    </xf>
    <xf numFmtId="10" fontId="1" fillId="4" borderId="3" xfId="0" quotePrefix="1" applyNumberFormat="1" applyFont="1" applyFill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justify" vertical="top" wrapText="1"/>
    </xf>
    <xf numFmtId="2" fontId="1" fillId="0" borderId="3" xfId="0" applyNumberFormat="1" applyFont="1" applyBorder="1" applyAlignment="1">
      <alignment horizontal="left" vertical="top" wrapText="1"/>
    </xf>
    <xf numFmtId="49" fontId="1" fillId="0" borderId="12" xfId="0" applyNumberFormat="1" applyFont="1" applyFill="1" applyBorder="1" applyAlignment="1">
      <alignment horizontal="center" vertical="top"/>
    </xf>
    <xf numFmtId="168" fontId="2" fillId="0" borderId="12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2" fontId="2" fillId="3" borderId="19" xfId="0" applyNumberFormat="1" applyFont="1" applyFill="1" applyBorder="1" applyAlignment="1">
      <alignment horizontal="center" vertical="center" wrapText="1"/>
    </xf>
    <xf numFmtId="2" fontId="0" fillId="3" borderId="22" xfId="0" applyNumberFormat="1" applyFill="1" applyBorder="1" applyAlignment="1">
      <alignment horizontal="right" vertical="top" wrapText="1"/>
    </xf>
    <xf numFmtId="49" fontId="8" fillId="3" borderId="23" xfId="0" applyNumberFormat="1" applyFont="1" applyFill="1" applyBorder="1" applyAlignment="1">
      <alignment horizontal="right" wrapText="1"/>
    </xf>
    <xf numFmtId="0" fontId="1" fillId="0" borderId="24" xfId="0" applyNumberFormat="1" applyFont="1" applyBorder="1" applyAlignment="1">
      <alignment horizontal="justify" vertical="top" wrapText="1"/>
    </xf>
    <xf numFmtId="49" fontId="6" fillId="2" borderId="21" xfId="0" applyNumberFormat="1" applyFont="1" applyFill="1" applyBorder="1" applyAlignment="1">
      <alignment horizontal="center" vertical="center" wrapText="1"/>
    </xf>
    <xf numFmtId="0" fontId="6" fillId="2" borderId="21" xfId="0" applyNumberFormat="1" applyFont="1" applyFill="1" applyBorder="1" applyAlignment="1">
      <alignment horizontal="center" vertical="center" wrapText="1"/>
    </xf>
    <xf numFmtId="2" fontId="6" fillId="2" borderId="21" xfId="0" applyNumberFormat="1" applyFont="1" applyFill="1" applyBorder="1" applyAlignment="1">
      <alignment horizontal="center" vertical="center" wrapText="1"/>
    </xf>
    <xf numFmtId="2" fontId="5" fillId="2" borderId="21" xfId="0" applyNumberFormat="1" applyFont="1" applyFill="1" applyBorder="1" applyAlignment="1">
      <alignment vertical="center" wrapText="1"/>
    </xf>
    <xf numFmtId="2" fontId="5" fillId="3" borderId="21" xfId="0" applyNumberFormat="1" applyFont="1" applyFill="1" applyBorder="1" applyAlignment="1">
      <alignment horizontal="center" vertical="center" wrapText="1"/>
    </xf>
    <xf numFmtId="2" fontId="5" fillId="2" borderId="21" xfId="0" applyNumberFormat="1" applyFont="1" applyFill="1" applyBorder="1" applyAlignment="1">
      <alignment horizontal="center" vertical="center" wrapText="1"/>
    </xf>
    <xf numFmtId="49" fontId="5" fillId="2" borderId="21" xfId="0" applyNumberFormat="1" applyFont="1" applyFill="1" applyBorder="1" applyAlignment="1">
      <alignment horizontal="center" vertical="center" wrapText="1"/>
    </xf>
    <xf numFmtId="49" fontId="5" fillId="3" borderId="25" xfId="0" applyNumberFormat="1" applyFont="1" applyFill="1" applyBorder="1" applyAlignment="1">
      <alignment vertical="center" wrapText="1"/>
    </xf>
    <xf numFmtId="10" fontId="0" fillId="0" borderId="12" xfId="0" applyNumberFormat="1" applyFill="1" applyBorder="1" applyAlignment="1">
      <alignment horizontal="center" wrapText="1"/>
    </xf>
    <xf numFmtId="10" fontId="1" fillId="0" borderId="12" xfId="0" applyNumberFormat="1" applyFont="1" applyFill="1" applyBorder="1" applyAlignment="1">
      <alignment horizontal="center" wrapText="1"/>
    </xf>
    <xf numFmtId="0" fontId="10" fillId="0" borderId="0" xfId="0" applyFont="1" applyBorder="1" applyAlignment="1">
      <alignment horizontal="left" vertical="center" wrapText="1"/>
    </xf>
    <xf numFmtId="10" fontId="5" fillId="4" borderId="9" xfId="0" applyNumberFormat="1" applyFont="1" applyFill="1" applyBorder="1" applyAlignment="1">
      <alignment horizontal="center" vertical="center" wrapText="1"/>
    </xf>
    <xf numFmtId="10" fontId="5" fillId="4" borderId="21" xfId="0" applyNumberFormat="1" applyFont="1" applyFill="1" applyBorder="1" applyAlignment="1">
      <alignment horizontal="center" vertical="center" wrapText="1"/>
    </xf>
    <xf numFmtId="1" fontId="0" fillId="0" borderId="2" xfId="0" applyNumberForma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justify" vertical="top" wrapText="1"/>
    </xf>
    <xf numFmtId="165" fontId="0" fillId="0" borderId="3" xfId="0" applyNumberFormat="1" applyFill="1" applyBorder="1" applyAlignment="1">
      <alignment horizontal="right" wrapText="1"/>
    </xf>
    <xf numFmtId="4" fontId="2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164" fontId="13" fillId="0" borderId="12" xfId="0" applyNumberFormat="1" applyFont="1" applyFill="1" applyBorder="1" applyAlignment="1">
      <alignment horizontal="left" vertical="top" wrapText="1"/>
    </xf>
    <xf numFmtId="2" fontId="0" fillId="0" borderId="12" xfId="0" applyNumberFormat="1" applyFill="1" applyBorder="1" applyAlignment="1">
      <alignment horizontal="right" wrapText="1"/>
    </xf>
    <xf numFmtId="165" fontId="0" fillId="0" borderId="12" xfId="0" applyNumberFormat="1" applyFill="1" applyBorder="1" applyAlignment="1">
      <alignment horizontal="right" wrapText="1"/>
    </xf>
    <xf numFmtId="2" fontId="0" fillId="0" borderId="12" xfId="0" applyNumberFormat="1" applyFill="1" applyBorder="1" applyAlignment="1">
      <alignment horizontal="center" wrapText="1"/>
    </xf>
    <xf numFmtId="2" fontId="9" fillId="0" borderId="19" xfId="0" applyNumberFormat="1" applyFont="1" applyFill="1" applyBorder="1" applyAlignment="1">
      <alignment horizontal="center" vertical="center" wrapText="1"/>
    </xf>
    <xf numFmtId="2" fontId="1" fillId="0" borderId="12" xfId="0" quotePrefix="1" applyNumberFormat="1" applyFont="1" applyFill="1" applyBorder="1" applyAlignment="1">
      <alignment horizontal="center" vertical="center" wrapText="1"/>
    </xf>
    <xf numFmtId="4" fontId="0" fillId="0" borderId="12" xfId="0" applyNumberFormat="1" applyFill="1" applyBorder="1" applyAlignment="1">
      <alignment horizontal="center" vertical="center" wrapText="1"/>
    </xf>
    <xf numFmtId="10" fontId="0" fillId="0" borderId="12" xfId="0" applyNumberFormat="1" applyFill="1" applyBorder="1" applyAlignment="1">
      <alignment horizontal="center" vertical="center" wrapText="1"/>
    </xf>
    <xf numFmtId="4" fontId="12" fillId="0" borderId="12" xfId="0" applyNumberFormat="1" applyFont="1" applyFill="1" applyBorder="1" applyAlignment="1">
      <alignment horizontal="center" vertical="center" wrapText="1"/>
    </xf>
  </cellXfs>
  <cellStyles count="2">
    <cellStyle name="0,0_x000d__x000a_NA_x000d__x000a_" xfId="1"/>
    <cellStyle name="Normale" xfId="0" builtinId="0"/>
  </cellStyles>
  <dxfs count="61"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ACCA.Misurazioni'">
  <Schema ID="Schema14" Namespace="ACCA.Misurazioni">
    <xsd:schema xmlns:xsd="http://www.w3.org/2001/XMLSchema" xmlns:ns0="ACCA.Misurazioni" xmlns="" targetNamespace="ACCA.Misurazioni">
      <xsd:element nillable="true" name="Misurazioni">
        <xsd:complexType>
          <xsd:sequence minOccurs="0">
            <xsd:element minOccurs="0" maxOccurs="unbounded" nillable="true" name="ItemVC" form="qualified">
              <xsd:complexType>
                <xsd:attribute name="Nr" form="unqualified" type="xsd:string"/>
                <xsd:attribute name="Tar" form="unqualified" type="xsd:string"/>
                <xsd:attribute name="Des" form="unqualified" type="xsd:string"/>
                <xsd:attribute name="ParUg" form="unqualified" type="xsd:string"/>
                <xsd:attribute name="Lung" form="unqualified" type="xsd:string"/>
                <xsd:attribute name="Larg" form="unqualified" type="xsd:string"/>
                <xsd:attribute name="HPeso" form="unqualified" type="xsd:string"/>
                <xsd:attribute name="QT" form="unqualified" type="xsd:string"/>
                <xsd:attribute name="Prz" form="unqualified" type="xsd:string"/>
                <xsd:attribute name="Tot" form="unqualified" type="xsd:string"/>
                <xsd:attribute name="ClDes" form="unqualified" type="xsd:string"/>
                <xsd:attribute name="ClQT" form="unqualified" type="xsd:string"/>
                <xsd:attribute name="Line" form="unqualified" type="xsd:string"/>
              </xsd:complexType>
            </xsd:element>
          </xsd:sequence>
        </xsd:complexType>
      </xsd:element>
    </xsd:schema>
  </Schema>
  <Map ID="1" Name="Misurazioni_mapping" RootElement="Misurazioni" SchemaID="Schema14" ShowImportExportValidationErrors="false" AutoFit="false" Append="false" PreserveSortAFLayout="false" PreserveFormat="true">
    <DataBinding DataBindingName="Binding1"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T509"/>
  <sheetViews>
    <sheetView showGridLines="0" showZeros="0" tabSelected="1" view="pageBreakPreview" zoomScale="90" zoomScaleNormal="100" zoomScaleSheetLayoutView="90" workbookViewId="0">
      <pane xSplit="4" ySplit="3" topLeftCell="E476" activePane="bottomRight" state="frozen"/>
      <selection pane="topRight" activeCell="E1" sqref="E1"/>
      <selection pane="bottomLeft" activeCell="A4" sqref="A4"/>
      <selection pane="bottomRight" activeCell="T498" sqref="T498"/>
    </sheetView>
  </sheetViews>
  <sheetFormatPr defaultColWidth="9.28515625" defaultRowHeight="10.199999999999999" x14ac:dyDescent="0.2"/>
  <cols>
    <col min="1" max="1" width="1" style="2" customWidth="1"/>
    <col min="2" max="2" width="5.7109375" style="2" customWidth="1"/>
    <col min="3" max="3" width="17.7109375" style="3" hidden="1" customWidth="1"/>
    <col min="4" max="4" width="16.28515625" style="2" bestFit="1" customWidth="1"/>
    <col min="5" max="5" width="57.28515625" style="4" customWidth="1"/>
    <col min="6" max="9" width="10.85546875" style="2" customWidth="1"/>
    <col min="10" max="10" width="6.140625" style="3" customWidth="1"/>
    <col min="11" max="11" width="9.85546875" style="2" customWidth="1"/>
    <col min="12" max="12" width="8.7109375" style="104" customWidth="1"/>
    <col min="13" max="13" width="11.28515625" style="3" customWidth="1"/>
    <col min="14" max="14" width="12.28515625" style="84" customWidth="1"/>
    <col min="15" max="15" width="18" style="2" bestFit="1" customWidth="1"/>
    <col min="16" max="16" width="13.42578125" style="5" customWidth="1"/>
    <col min="17" max="17" width="14" style="2" customWidth="1"/>
    <col min="18" max="18" width="13.140625" style="84" customWidth="1"/>
    <col min="19" max="19" width="1.85546875" style="2" customWidth="1"/>
    <col min="20" max="20" width="21.140625" style="2" customWidth="1"/>
    <col min="21" max="251" width="9.28515625" style="2"/>
    <col min="252" max="253" width="11.140625" style="2" customWidth="1"/>
    <col min="254" max="16384" width="9.28515625" style="2"/>
  </cols>
  <sheetData>
    <row r="1" spans="1:20" ht="11.4" thickTop="1" thickBot="1" x14ac:dyDescent="0.25">
      <c r="B1" s="73" t="s">
        <v>183</v>
      </c>
      <c r="C1" s="15"/>
      <c r="D1" s="16"/>
      <c r="E1" s="17"/>
      <c r="F1" s="16"/>
      <c r="G1" s="16"/>
      <c r="H1" s="16"/>
      <c r="I1" s="16"/>
      <c r="J1" s="15"/>
      <c r="K1" s="16"/>
      <c r="L1" s="101"/>
      <c r="M1" s="15"/>
      <c r="N1" s="75"/>
      <c r="O1" s="16"/>
      <c r="P1" s="18"/>
      <c r="Q1" s="16"/>
      <c r="R1" s="85"/>
    </row>
    <row r="2" spans="1:20" ht="10.8" thickTop="1" x14ac:dyDescent="0.2">
      <c r="A2" s="6"/>
      <c r="B2" s="42" t="s">
        <v>4</v>
      </c>
      <c r="C2" s="43" t="s">
        <v>77</v>
      </c>
      <c r="D2" s="43" t="s">
        <v>79</v>
      </c>
      <c r="E2" s="64" t="s">
        <v>203</v>
      </c>
      <c r="F2" s="39"/>
      <c r="G2" s="40" t="s">
        <v>5</v>
      </c>
      <c r="H2" s="40"/>
      <c r="I2" s="41"/>
      <c r="J2" s="44" t="s">
        <v>81</v>
      </c>
      <c r="K2" s="45" t="s">
        <v>6</v>
      </c>
      <c r="L2" s="162" t="s">
        <v>204</v>
      </c>
      <c r="M2" s="45" t="s">
        <v>82</v>
      </c>
      <c r="N2" s="76" t="s">
        <v>83</v>
      </c>
      <c r="O2" s="45" t="s">
        <v>83</v>
      </c>
      <c r="P2" s="46" t="s">
        <v>84</v>
      </c>
      <c r="Q2" s="45" t="s">
        <v>86</v>
      </c>
      <c r="R2" s="86" t="s">
        <v>92</v>
      </c>
      <c r="S2" s="1"/>
      <c r="T2" s="1"/>
    </row>
    <row r="3" spans="1:20" ht="20.399999999999999" x14ac:dyDescent="0.2">
      <c r="B3" s="150" t="s">
        <v>7</v>
      </c>
      <c r="C3" s="151" t="s">
        <v>78</v>
      </c>
      <c r="D3" s="151" t="s">
        <v>8</v>
      </c>
      <c r="E3" s="152" t="s">
        <v>9</v>
      </c>
      <c r="F3" s="153" t="s">
        <v>10</v>
      </c>
      <c r="G3" s="153" t="s">
        <v>11</v>
      </c>
      <c r="H3" s="152" t="s">
        <v>12</v>
      </c>
      <c r="I3" s="152" t="s">
        <v>13</v>
      </c>
      <c r="J3" s="152" t="s">
        <v>80</v>
      </c>
      <c r="K3" s="153" t="s">
        <v>14</v>
      </c>
      <c r="L3" s="163"/>
      <c r="M3" s="154" t="s">
        <v>89</v>
      </c>
      <c r="N3" s="155" t="s">
        <v>90</v>
      </c>
      <c r="O3" s="156" t="s">
        <v>91</v>
      </c>
      <c r="P3" s="154" t="s">
        <v>85</v>
      </c>
      <c r="Q3" s="157" t="s">
        <v>87</v>
      </c>
      <c r="R3" s="158" t="s">
        <v>88</v>
      </c>
    </row>
    <row r="4" spans="1:20" ht="13.2" x14ac:dyDescent="0.2">
      <c r="B4" s="52"/>
      <c r="C4" s="53" t="s">
        <v>177</v>
      </c>
      <c r="D4" s="47"/>
      <c r="E4" s="54" t="s">
        <v>178</v>
      </c>
      <c r="F4" s="48"/>
      <c r="G4" s="48"/>
      <c r="H4" s="49"/>
      <c r="I4" s="49"/>
      <c r="J4" s="48"/>
      <c r="K4" s="48"/>
      <c r="L4" s="113"/>
      <c r="M4" s="50"/>
      <c r="N4" s="77"/>
      <c r="O4" s="107"/>
      <c r="P4" s="51"/>
      <c r="Q4" s="51">
        <f>J4*O4</f>
        <v>0</v>
      </c>
      <c r="R4" s="87"/>
    </row>
    <row r="5" spans="1:20" ht="30.6" x14ac:dyDescent="0.2">
      <c r="B5" s="36" t="s">
        <v>246</v>
      </c>
      <c r="C5" s="32"/>
      <c r="D5" s="31" t="s">
        <v>27</v>
      </c>
      <c r="E5" s="29" t="s">
        <v>28</v>
      </c>
      <c r="F5" s="27"/>
      <c r="G5" s="27"/>
      <c r="H5" s="30"/>
      <c r="I5" s="30"/>
      <c r="J5" s="33"/>
      <c r="K5" s="21"/>
      <c r="L5" s="112"/>
      <c r="M5" s="23"/>
      <c r="N5" s="78"/>
      <c r="O5" s="105"/>
      <c r="P5" s="24"/>
      <c r="Q5" s="27">
        <f t="shared" ref="Q5:Q13" si="0">P5*K5</f>
        <v>0</v>
      </c>
      <c r="R5" s="148"/>
    </row>
    <row r="6" spans="1:20" x14ac:dyDescent="0.2">
      <c r="B6" s="19"/>
      <c r="C6" s="32"/>
      <c r="D6" s="28"/>
      <c r="E6" s="28" t="s">
        <v>16</v>
      </c>
      <c r="F6" s="27"/>
      <c r="G6" s="27"/>
      <c r="H6" s="30"/>
      <c r="I6" s="30"/>
      <c r="J6" s="33"/>
      <c r="K6" s="21"/>
      <c r="L6" s="112"/>
      <c r="M6" s="23"/>
      <c r="N6" s="78"/>
      <c r="O6" s="105"/>
      <c r="P6" s="24"/>
      <c r="Q6" s="27">
        <f t="shared" si="0"/>
        <v>0</v>
      </c>
      <c r="R6" s="88"/>
    </row>
    <row r="7" spans="1:20" x14ac:dyDescent="0.2">
      <c r="B7" s="19"/>
      <c r="C7" s="32"/>
      <c r="D7" s="28"/>
      <c r="E7" s="28" t="s">
        <v>17</v>
      </c>
      <c r="F7" s="27">
        <v>250</v>
      </c>
      <c r="G7" s="27"/>
      <c r="H7" s="30"/>
      <c r="I7" s="30"/>
      <c r="J7" s="33"/>
      <c r="K7" s="21">
        <f>ROUND(PRODUCT(F7:I7),2)</f>
        <v>250</v>
      </c>
      <c r="L7" s="112"/>
      <c r="M7" s="23"/>
      <c r="N7" s="78"/>
      <c r="O7" s="105"/>
      <c r="P7" s="24"/>
      <c r="Q7" s="27">
        <f t="shared" si="0"/>
        <v>0</v>
      </c>
      <c r="R7" s="88"/>
    </row>
    <row r="8" spans="1:20" x14ac:dyDescent="0.2">
      <c r="B8" s="19"/>
      <c r="C8" s="32"/>
      <c r="D8" s="28"/>
      <c r="E8" s="27"/>
      <c r="F8" s="27"/>
      <c r="G8" s="27"/>
      <c r="H8" s="30"/>
      <c r="I8" s="30"/>
      <c r="J8" s="33"/>
      <c r="K8" s="21"/>
      <c r="L8" s="112"/>
      <c r="M8" s="23"/>
      <c r="N8" s="78"/>
      <c r="O8" s="105"/>
      <c r="P8" s="24"/>
      <c r="Q8" s="27">
        <f t="shared" si="0"/>
        <v>0</v>
      </c>
      <c r="R8" s="88"/>
    </row>
    <row r="9" spans="1:20" x14ac:dyDescent="0.2">
      <c r="B9" s="19"/>
      <c r="C9" s="32"/>
      <c r="D9" s="28"/>
      <c r="E9" s="27" t="s">
        <v>18</v>
      </c>
      <c r="F9" s="27"/>
      <c r="G9" s="27"/>
      <c r="H9" s="30"/>
      <c r="I9" s="30"/>
      <c r="J9" s="66" t="s">
        <v>179</v>
      </c>
      <c r="K9" s="21">
        <f>ROUND(SUM(K6:K8),2)</f>
        <v>250</v>
      </c>
      <c r="L9" s="112">
        <v>0</v>
      </c>
      <c r="M9" s="23">
        <v>3.31</v>
      </c>
      <c r="N9" s="78">
        <f>ROUND(PRODUCT(K9:M9),2)</f>
        <v>0</v>
      </c>
      <c r="O9" s="105"/>
      <c r="P9" s="35" t="s">
        <v>172</v>
      </c>
      <c r="Q9" s="27">
        <f>P9*K9*L9</f>
        <v>0</v>
      </c>
      <c r="R9" s="88"/>
    </row>
    <row r="10" spans="1:20" x14ac:dyDescent="0.2">
      <c r="B10" s="19"/>
      <c r="C10" s="32"/>
      <c r="D10" s="28"/>
      <c r="E10" s="27"/>
      <c r="F10" s="27">
        <v>1</v>
      </c>
      <c r="G10" s="27">
        <v>80</v>
      </c>
      <c r="H10" s="30"/>
      <c r="I10" s="30"/>
      <c r="J10" s="66"/>
      <c r="K10" s="21">
        <f>ROUND(PRODUCT(F10:I10),2)</f>
        <v>80</v>
      </c>
      <c r="L10" s="112"/>
      <c r="M10" s="23"/>
      <c r="N10" s="78"/>
      <c r="O10" s="105"/>
      <c r="P10" s="35"/>
      <c r="Q10" s="27"/>
      <c r="R10" s="88"/>
    </row>
    <row r="11" spans="1:20" x14ac:dyDescent="0.2">
      <c r="B11" s="19"/>
      <c r="C11" s="32"/>
      <c r="D11" s="28"/>
      <c r="E11" s="27"/>
      <c r="F11" s="27">
        <v>13</v>
      </c>
      <c r="G11" s="27">
        <v>8</v>
      </c>
      <c r="H11" s="30"/>
      <c r="I11" s="30"/>
      <c r="J11" s="66"/>
      <c r="K11" s="21">
        <f>ROUND(PRODUCT(F11:I11),2)</f>
        <v>104</v>
      </c>
      <c r="L11" s="112"/>
      <c r="M11" s="23"/>
      <c r="N11" s="78"/>
      <c r="O11" s="105"/>
      <c r="P11" s="35"/>
      <c r="Q11" s="27"/>
      <c r="R11" s="88"/>
    </row>
    <row r="12" spans="1:20" x14ac:dyDescent="0.2">
      <c r="B12" s="26"/>
      <c r="C12" s="27"/>
      <c r="D12" s="93"/>
      <c r="E12" s="137" t="s">
        <v>207</v>
      </c>
      <c r="F12" s="24"/>
      <c r="G12" s="24"/>
      <c r="H12" s="95"/>
      <c r="I12" s="95"/>
      <c r="J12" s="100"/>
      <c r="K12" s="135">
        <f>K10+K11</f>
        <v>184</v>
      </c>
      <c r="L12" s="138">
        <v>0.66</v>
      </c>
      <c r="M12" s="139">
        <f>M9</f>
        <v>3.31</v>
      </c>
      <c r="N12" s="24">
        <f>PRODUCT(K12:M12)</f>
        <v>401.96640000000002</v>
      </c>
      <c r="O12" s="105"/>
      <c r="P12" s="35" t="str">
        <f>P9</f>
        <v>0,05</v>
      </c>
      <c r="Q12" s="24">
        <f>P12*K12*L12</f>
        <v>6.072000000000001</v>
      </c>
      <c r="R12" s="25"/>
    </row>
    <row r="13" spans="1:20" x14ac:dyDescent="0.2">
      <c r="B13" s="19"/>
      <c r="C13" s="32"/>
      <c r="D13" s="28"/>
      <c r="E13" s="27" t="s">
        <v>17</v>
      </c>
      <c r="F13" s="27"/>
      <c r="G13" s="27"/>
      <c r="H13" s="30"/>
      <c r="I13" s="30"/>
      <c r="J13" s="33"/>
      <c r="K13" s="21"/>
      <c r="L13" s="112"/>
      <c r="M13" s="23"/>
      <c r="N13" s="78"/>
      <c r="O13" s="105"/>
      <c r="P13" s="24"/>
      <c r="Q13" s="27">
        <f t="shared" si="0"/>
        <v>0</v>
      </c>
      <c r="R13" s="88"/>
    </row>
    <row r="14" spans="1:20" ht="40.799999999999997" x14ac:dyDescent="0.2">
      <c r="B14" s="36" t="s">
        <v>110</v>
      </c>
      <c r="C14" s="32"/>
      <c r="D14" s="31" t="s">
        <v>23</v>
      </c>
      <c r="E14" s="29" t="s">
        <v>24</v>
      </c>
      <c r="F14" s="27"/>
      <c r="G14" s="27"/>
      <c r="H14" s="30"/>
      <c r="I14" s="30"/>
      <c r="J14" s="33"/>
      <c r="K14" s="21"/>
      <c r="L14" s="112"/>
      <c r="M14" s="23"/>
      <c r="N14" s="78"/>
      <c r="O14" s="105"/>
      <c r="P14" s="24"/>
      <c r="Q14" s="27">
        <f t="shared" ref="Q14:Q62" si="1">P14*K14</f>
        <v>0</v>
      </c>
      <c r="R14" s="88"/>
    </row>
    <row r="15" spans="1:20" x14ac:dyDescent="0.2">
      <c r="B15" s="19"/>
      <c r="C15" s="32"/>
      <c r="D15" s="28"/>
      <c r="E15" s="28" t="s">
        <v>16</v>
      </c>
      <c r="F15" s="27"/>
      <c r="G15" s="27"/>
      <c r="H15" s="30"/>
      <c r="I15" s="30"/>
      <c r="J15" s="33"/>
      <c r="K15" s="21"/>
      <c r="L15" s="112"/>
      <c r="M15" s="23"/>
      <c r="N15" s="78"/>
      <c r="O15" s="105"/>
      <c r="P15" s="24"/>
      <c r="Q15" s="27">
        <f t="shared" si="1"/>
        <v>0</v>
      </c>
      <c r="R15" s="88"/>
    </row>
    <row r="16" spans="1:20" x14ac:dyDescent="0.2">
      <c r="B16" s="19"/>
      <c r="C16" s="32"/>
      <c r="D16" s="28"/>
      <c r="E16" s="28" t="s">
        <v>17</v>
      </c>
      <c r="F16" s="27">
        <v>17</v>
      </c>
      <c r="G16" s="27"/>
      <c r="H16" s="30"/>
      <c r="I16" s="30"/>
      <c r="J16" s="33"/>
      <c r="K16" s="21">
        <f>ROUND(PRODUCT(F16:I16),2)</f>
        <v>17</v>
      </c>
      <c r="L16" s="112"/>
      <c r="M16" s="23"/>
      <c r="N16" s="78"/>
      <c r="O16" s="105"/>
      <c r="P16" s="24"/>
      <c r="Q16" s="27">
        <f t="shared" si="1"/>
        <v>0</v>
      </c>
      <c r="R16" s="88"/>
    </row>
    <row r="17" spans="2:18" x14ac:dyDescent="0.2">
      <c r="B17" s="19"/>
      <c r="C17" s="32"/>
      <c r="D17" s="28"/>
      <c r="E17" s="27"/>
      <c r="F17" s="27"/>
      <c r="G17" s="27"/>
      <c r="H17" s="30"/>
      <c r="I17" s="30"/>
      <c r="J17" s="33"/>
      <c r="K17" s="21"/>
      <c r="L17" s="112"/>
      <c r="M17" s="23"/>
      <c r="N17" s="78"/>
      <c r="O17" s="105"/>
      <c r="P17" s="24"/>
      <c r="Q17" s="27">
        <f t="shared" si="1"/>
        <v>0</v>
      </c>
      <c r="R17" s="88"/>
    </row>
    <row r="18" spans="2:18" x14ac:dyDescent="0.2">
      <c r="B18" s="19"/>
      <c r="C18" s="32"/>
      <c r="D18" s="28"/>
      <c r="E18" s="27" t="s">
        <v>21</v>
      </c>
      <c r="F18" s="27"/>
      <c r="G18" s="27"/>
      <c r="H18" s="30"/>
      <c r="I18" s="30"/>
      <c r="J18" s="66" t="s">
        <v>180</v>
      </c>
      <c r="K18" s="21">
        <f>ROUND(SUM(K15:K17),2)</f>
        <v>17</v>
      </c>
      <c r="L18" s="112">
        <v>0</v>
      </c>
      <c r="M18" s="23" t="s">
        <v>182</v>
      </c>
      <c r="N18" s="78">
        <f>ROUND(PRODUCT(K18:M18),2)</f>
        <v>0</v>
      </c>
      <c r="O18" s="105"/>
      <c r="P18" s="35">
        <v>2.06</v>
      </c>
      <c r="Q18" s="27">
        <f>P18*K18*L18</f>
        <v>0</v>
      </c>
      <c r="R18" s="88"/>
    </row>
    <row r="19" spans="2:18" x14ac:dyDescent="0.2">
      <c r="B19" s="26"/>
      <c r="C19" s="27"/>
      <c r="D19" s="93"/>
      <c r="E19" s="137" t="s">
        <v>207</v>
      </c>
      <c r="F19" s="24"/>
      <c r="G19" s="24"/>
      <c r="H19" s="95"/>
      <c r="I19" s="95"/>
      <c r="J19" s="100"/>
      <c r="K19" s="135">
        <v>1E-4</v>
      </c>
      <c r="L19" s="138">
        <v>9.9999999999999995E-7</v>
      </c>
      <c r="M19" s="139" t="str">
        <f>M18</f>
        <v>142.85</v>
      </c>
      <c r="N19" s="24">
        <f>PRODUCT(K19:M19)</f>
        <v>1E-10</v>
      </c>
      <c r="O19" s="105"/>
      <c r="P19" s="35">
        <f>P18</f>
        <v>2.06</v>
      </c>
      <c r="Q19" s="24">
        <f>P19*K19*L19</f>
        <v>2.0600000000000001E-10</v>
      </c>
      <c r="R19" s="25"/>
    </row>
    <row r="20" spans="2:18" x14ac:dyDescent="0.2">
      <c r="B20" s="19"/>
      <c r="C20" s="32"/>
      <c r="D20" s="28"/>
      <c r="E20" s="27" t="s">
        <v>17</v>
      </c>
      <c r="F20" s="27"/>
      <c r="G20" s="27"/>
      <c r="H20" s="30"/>
      <c r="I20" s="30"/>
      <c r="J20" s="33"/>
      <c r="K20" s="21"/>
      <c r="L20" s="112"/>
      <c r="M20" s="23"/>
      <c r="N20" s="78"/>
      <c r="O20" s="105"/>
      <c r="P20" s="24"/>
      <c r="Q20" s="27">
        <f t="shared" si="1"/>
        <v>0</v>
      </c>
      <c r="R20" s="88"/>
    </row>
    <row r="21" spans="2:18" ht="71.400000000000006" x14ac:dyDescent="0.2">
      <c r="B21" s="36" t="s">
        <v>109</v>
      </c>
      <c r="C21" s="32"/>
      <c r="D21" s="31" t="s">
        <v>33</v>
      </c>
      <c r="E21" s="29" t="s">
        <v>34</v>
      </c>
      <c r="F21" s="27"/>
      <c r="G21" s="27"/>
      <c r="H21" s="30"/>
      <c r="I21" s="30"/>
      <c r="J21" s="33"/>
      <c r="K21" s="21"/>
      <c r="L21" s="112"/>
      <c r="M21" s="23"/>
      <c r="N21" s="78"/>
      <c r="O21" s="105"/>
      <c r="P21" s="24"/>
      <c r="Q21" s="27">
        <f t="shared" si="1"/>
        <v>0</v>
      </c>
      <c r="R21" s="88"/>
    </row>
    <row r="22" spans="2:18" x14ac:dyDescent="0.2">
      <c r="B22" s="19"/>
      <c r="C22" s="32"/>
      <c r="D22" s="28"/>
      <c r="E22" s="28" t="s">
        <v>16</v>
      </c>
      <c r="F22" s="27"/>
      <c r="G22" s="27"/>
      <c r="H22" s="30"/>
      <c r="I22" s="30"/>
      <c r="J22" s="33"/>
      <c r="K22" s="21"/>
      <c r="L22" s="112"/>
      <c r="M22" s="23"/>
      <c r="N22" s="78"/>
      <c r="O22" s="105"/>
      <c r="P22" s="24"/>
      <c r="Q22" s="27">
        <f t="shared" si="1"/>
        <v>0</v>
      </c>
      <c r="R22" s="88"/>
    </row>
    <row r="23" spans="2:18" x14ac:dyDescent="0.2">
      <c r="B23" s="19"/>
      <c r="C23" s="32"/>
      <c r="D23" s="28"/>
      <c r="E23" s="28" t="s">
        <v>17</v>
      </c>
      <c r="F23" s="27">
        <v>6</v>
      </c>
      <c r="G23" s="27"/>
      <c r="H23" s="30"/>
      <c r="I23" s="30"/>
      <c r="J23" s="33"/>
      <c r="K23" s="21">
        <f>ROUND(PRODUCT(F23:I23),2)</f>
        <v>6</v>
      </c>
      <c r="L23" s="112"/>
      <c r="M23" s="23"/>
      <c r="N23" s="78"/>
      <c r="O23" s="105"/>
      <c r="P23" s="24"/>
      <c r="Q23" s="27">
        <f t="shared" si="1"/>
        <v>0</v>
      </c>
      <c r="R23" s="88"/>
    </row>
    <row r="24" spans="2:18" x14ac:dyDescent="0.2">
      <c r="B24" s="19"/>
      <c r="C24" s="32"/>
      <c r="D24" s="28"/>
      <c r="E24" s="27"/>
      <c r="F24" s="27"/>
      <c r="G24" s="27"/>
      <c r="H24" s="30"/>
      <c r="I24" s="30"/>
      <c r="J24" s="33"/>
      <c r="K24" s="21"/>
      <c r="L24" s="112"/>
      <c r="M24" s="23"/>
      <c r="N24" s="78"/>
      <c r="O24" s="105"/>
      <c r="P24" s="24"/>
      <c r="Q24" s="27">
        <f t="shared" si="1"/>
        <v>0</v>
      </c>
      <c r="R24" s="88"/>
    </row>
    <row r="25" spans="2:18" s="111" customFormat="1" x14ac:dyDescent="0.2">
      <c r="B25" s="19"/>
      <c r="C25" s="32"/>
      <c r="D25" s="93"/>
      <c r="E25" s="24" t="s">
        <v>21</v>
      </c>
      <c r="F25" s="24"/>
      <c r="G25" s="24"/>
      <c r="H25" s="95"/>
      <c r="I25" s="95"/>
      <c r="J25" s="98" t="s">
        <v>180</v>
      </c>
      <c r="K25" s="97">
        <f>ROUND(SUM(K22:K24),2)</f>
        <v>6</v>
      </c>
      <c r="L25" s="112">
        <v>0</v>
      </c>
      <c r="M25" s="96">
        <v>68.010000000000005</v>
      </c>
      <c r="N25" s="24">
        <f>ROUND(PRODUCT(K25:M25),2)</f>
        <v>0</v>
      </c>
      <c r="O25" s="105"/>
      <c r="P25" s="35">
        <v>1.52</v>
      </c>
      <c r="Q25" s="27">
        <f>P25*K25*L25</f>
        <v>0</v>
      </c>
      <c r="R25" s="25"/>
    </row>
    <row r="26" spans="2:18" x14ac:dyDescent="0.2">
      <c r="B26" s="26"/>
      <c r="C26" s="27"/>
      <c r="D26" s="93"/>
      <c r="E26" s="137" t="s">
        <v>207</v>
      </c>
      <c r="F26" s="24"/>
      <c r="G26" s="24"/>
      <c r="H26" s="95"/>
      <c r="I26" s="95"/>
      <c r="J26" s="100"/>
      <c r="K26" s="135">
        <v>6</v>
      </c>
      <c r="L26" s="138">
        <v>1</v>
      </c>
      <c r="M26" s="139">
        <f>M25</f>
        <v>68.010000000000005</v>
      </c>
      <c r="N26" s="24">
        <f>PRODUCT(K26:M26)</f>
        <v>408.06000000000006</v>
      </c>
      <c r="O26" s="105"/>
      <c r="P26" s="35">
        <f>P25</f>
        <v>1.52</v>
      </c>
      <c r="Q26" s="24">
        <f>P26*K26*L26</f>
        <v>9.120000000000001</v>
      </c>
      <c r="R26" s="25"/>
    </row>
    <row r="27" spans="2:18" x14ac:dyDescent="0.2">
      <c r="B27" s="19"/>
      <c r="C27" s="32"/>
      <c r="D27" s="28"/>
      <c r="E27" s="27" t="s">
        <v>17</v>
      </c>
      <c r="F27" s="27"/>
      <c r="G27" s="27"/>
      <c r="H27" s="30"/>
      <c r="I27" s="30"/>
      <c r="J27" s="33"/>
      <c r="K27" s="21"/>
      <c r="L27" s="112"/>
      <c r="M27" s="23"/>
      <c r="N27" s="78"/>
      <c r="O27" s="105"/>
      <c r="P27" s="24"/>
      <c r="Q27" s="27">
        <f t="shared" si="1"/>
        <v>0</v>
      </c>
      <c r="R27" s="88"/>
    </row>
    <row r="28" spans="2:18" ht="30.6" x14ac:dyDescent="0.2">
      <c r="B28" s="36" t="s">
        <v>108</v>
      </c>
      <c r="C28" s="32"/>
      <c r="D28" s="31" t="s">
        <v>25</v>
      </c>
      <c r="E28" s="29" t="s">
        <v>26</v>
      </c>
      <c r="F28" s="27"/>
      <c r="G28" s="27"/>
      <c r="H28" s="30"/>
      <c r="I28" s="30"/>
      <c r="J28" s="33"/>
      <c r="K28" s="21"/>
      <c r="L28" s="112"/>
      <c r="M28" s="23"/>
      <c r="N28" s="78"/>
      <c r="O28" s="105"/>
      <c r="P28" s="24"/>
      <c r="Q28" s="27">
        <f t="shared" si="1"/>
        <v>0</v>
      </c>
      <c r="R28" s="88"/>
    </row>
    <row r="29" spans="2:18" x14ac:dyDescent="0.2">
      <c r="B29" s="19"/>
      <c r="C29" s="32"/>
      <c r="D29" s="28"/>
      <c r="E29" s="28" t="s">
        <v>16</v>
      </c>
      <c r="F29" s="27"/>
      <c r="G29" s="27"/>
      <c r="H29" s="30"/>
      <c r="I29" s="30"/>
      <c r="J29" s="33"/>
      <c r="K29" s="21"/>
      <c r="L29" s="112"/>
      <c r="M29" s="23"/>
      <c r="N29" s="78"/>
      <c r="O29" s="105"/>
      <c r="P29" s="24"/>
      <c r="Q29" s="27">
        <f t="shared" si="1"/>
        <v>0</v>
      </c>
      <c r="R29" s="88"/>
    </row>
    <row r="30" spans="2:18" x14ac:dyDescent="0.2">
      <c r="B30" s="19"/>
      <c r="C30" s="32"/>
      <c r="D30" s="28"/>
      <c r="E30" s="28" t="s">
        <v>17</v>
      </c>
      <c r="F30" s="27">
        <v>6</v>
      </c>
      <c r="G30" s="27"/>
      <c r="H30" s="30"/>
      <c r="I30" s="30"/>
      <c r="J30" s="33"/>
      <c r="K30" s="21">
        <f>ROUND(PRODUCT(F30:I30),2)</f>
        <v>6</v>
      </c>
      <c r="L30" s="112"/>
      <c r="M30" s="23"/>
      <c r="N30" s="78"/>
      <c r="O30" s="105"/>
      <c r="P30" s="24"/>
      <c r="Q30" s="27">
        <f t="shared" si="1"/>
        <v>0</v>
      </c>
      <c r="R30" s="88"/>
    </row>
    <row r="31" spans="2:18" x14ac:dyDescent="0.2">
      <c r="B31" s="19"/>
      <c r="C31" s="32"/>
      <c r="D31" s="28"/>
      <c r="E31" s="27"/>
      <c r="F31" s="27"/>
      <c r="G31" s="27"/>
      <c r="H31" s="30"/>
      <c r="I31" s="30"/>
      <c r="J31" s="33"/>
      <c r="K31" s="21"/>
      <c r="L31" s="112"/>
      <c r="M31" s="23"/>
      <c r="N31" s="78"/>
      <c r="O31" s="105"/>
      <c r="P31" s="24"/>
      <c r="Q31" s="27">
        <f t="shared" si="1"/>
        <v>0</v>
      </c>
      <c r="R31" s="88"/>
    </row>
    <row r="32" spans="2:18" s="111" customFormat="1" x14ac:dyDescent="0.2">
      <c r="B32" s="19"/>
      <c r="C32" s="32"/>
      <c r="D32" s="93"/>
      <c r="E32" s="24" t="s">
        <v>21</v>
      </c>
      <c r="F32" s="24"/>
      <c r="G32" s="24"/>
      <c r="H32" s="95"/>
      <c r="I32" s="95"/>
      <c r="J32" s="98" t="s">
        <v>180</v>
      </c>
      <c r="K32" s="97">
        <f>ROUND(SUM(K29:K31),2)</f>
        <v>6</v>
      </c>
      <c r="L32" s="112">
        <v>0</v>
      </c>
      <c r="M32" s="96">
        <v>59.22</v>
      </c>
      <c r="N32" s="24">
        <f>ROUND(PRODUCT(K32:M32),2)</f>
        <v>0</v>
      </c>
      <c r="O32" s="105"/>
      <c r="P32" s="35">
        <v>0.85</v>
      </c>
      <c r="Q32" s="27">
        <f>P32*K32*L32</f>
        <v>0</v>
      </c>
      <c r="R32" s="25"/>
    </row>
    <row r="33" spans="2:18" x14ac:dyDescent="0.2">
      <c r="B33" s="26"/>
      <c r="C33" s="27"/>
      <c r="D33" s="93"/>
      <c r="E33" s="137" t="s">
        <v>207</v>
      </c>
      <c r="F33" s="24"/>
      <c r="G33" s="24"/>
      <c r="H33" s="95"/>
      <c r="I33" s="95"/>
      <c r="J33" s="100"/>
      <c r="K33" s="135">
        <v>1.0000000000000001E-5</v>
      </c>
      <c r="L33" s="138">
        <v>9.9999999999999995E-7</v>
      </c>
      <c r="M33" s="139">
        <f>M32</f>
        <v>59.22</v>
      </c>
      <c r="N33" s="24">
        <f>PRODUCT(K33:M33)</f>
        <v>5.9220000000000008E-10</v>
      </c>
      <c r="O33" s="105"/>
      <c r="P33" s="35">
        <f>P32</f>
        <v>0.85</v>
      </c>
      <c r="Q33" s="24">
        <f>P33*K33*L33</f>
        <v>8.4999999999999997E-12</v>
      </c>
      <c r="R33" s="25"/>
    </row>
    <row r="34" spans="2:18" x14ac:dyDescent="0.2">
      <c r="B34" s="19"/>
      <c r="C34" s="32"/>
      <c r="D34" s="28"/>
      <c r="E34" s="27" t="s">
        <v>17</v>
      </c>
      <c r="F34" s="27"/>
      <c r="G34" s="27"/>
      <c r="H34" s="30"/>
      <c r="I34" s="30"/>
      <c r="J34" s="33"/>
      <c r="K34" s="21"/>
      <c r="L34" s="112"/>
      <c r="M34" s="23"/>
      <c r="N34" s="78"/>
      <c r="O34" s="105"/>
      <c r="P34" s="24"/>
      <c r="Q34" s="27">
        <f t="shared" si="1"/>
        <v>0</v>
      </c>
      <c r="R34" s="88"/>
    </row>
    <row r="35" spans="2:18" ht="71.400000000000006" x14ac:dyDescent="0.2">
      <c r="B35" s="36" t="s">
        <v>107</v>
      </c>
      <c r="C35" s="32"/>
      <c r="D35" s="31" t="s">
        <v>75</v>
      </c>
      <c r="E35" s="29" t="s">
        <v>76</v>
      </c>
      <c r="F35" s="27"/>
      <c r="G35" s="27"/>
      <c r="H35" s="30"/>
      <c r="I35" s="30"/>
      <c r="J35" s="33"/>
      <c r="K35" s="21"/>
      <c r="L35" s="112"/>
      <c r="M35" s="23"/>
      <c r="N35" s="78"/>
      <c r="O35" s="105"/>
      <c r="P35" s="24"/>
      <c r="Q35" s="27">
        <f t="shared" si="1"/>
        <v>0</v>
      </c>
      <c r="R35" s="88"/>
    </row>
    <row r="36" spans="2:18" x14ac:dyDescent="0.2">
      <c r="B36" s="19"/>
      <c r="C36" s="32"/>
      <c r="D36" s="28"/>
      <c r="E36" s="28" t="s">
        <v>16</v>
      </c>
      <c r="F36" s="27"/>
      <c r="G36" s="27"/>
      <c r="H36" s="30"/>
      <c r="I36" s="30"/>
      <c r="J36" s="33"/>
      <c r="K36" s="21"/>
      <c r="L36" s="112"/>
      <c r="M36" s="23"/>
      <c r="N36" s="78"/>
      <c r="O36" s="105"/>
      <c r="P36" s="24"/>
      <c r="Q36" s="27">
        <f t="shared" si="1"/>
        <v>0</v>
      </c>
      <c r="R36" s="88"/>
    </row>
    <row r="37" spans="2:18" x14ac:dyDescent="0.2">
      <c r="B37" s="19"/>
      <c r="C37" s="32"/>
      <c r="D37" s="28"/>
      <c r="E37" s="28" t="s">
        <v>17</v>
      </c>
      <c r="F37" s="27">
        <v>48</v>
      </c>
      <c r="G37" s="27"/>
      <c r="H37" s="30"/>
      <c r="I37" s="30"/>
      <c r="J37" s="33"/>
      <c r="K37" s="21">
        <f>ROUND(PRODUCT(F37:I37),2)</f>
        <v>48</v>
      </c>
      <c r="L37" s="112"/>
      <c r="M37" s="23"/>
      <c r="N37" s="78"/>
      <c r="O37" s="105"/>
      <c r="P37" s="24"/>
      <c r="Q37" s="27">
        <f t="shared" si="1"/>
        <v>0</v>
      </c>
      <c r="R37" s="88"/>
    </row>
    <row r="38" spans="2:18" x14ac:dyDescent="0.2">
      <c r="B38" s="19"/>
      <c r="C38" s="32"/>
      <c r="D38" s="28"/>
      <c r="E38" s="27"/>
      <c r="F38" s="27"/>
      <c r="G38" s="27"/>
      <c r="H38" s="30"/>
      <c r="I38" s="30"/>
      <c r="J38" s="33"/>
      <c r="K38" s="21"/>
      <c r="L38" s="112"/>
      <c r="M38" s="23"/>
      <c r="N38" s="78"/>
      <c r="O38" s="105"/>
      <c r="P38" s="24"/>
      <c r="Q38" s="27">
        <f t="shared" si="1"/>
        <v>0</v>
      </c>
      <c r="R38" s="88"/>
    </row>
    <row r="39" spans="2:18" x14ac:dyDescent="0.2">
      <c r="B39" s="19"/>
      <c r="C39" s="32"/>
      <c r="D39" s="28"/>
      <c r="E39" s="27" t="s">
        <v>21</v>
      </c>
      <c r="F39" s="27"/>
      <c r="G39" s="27"/>
      <c r="H39" s="30"/>
      <c r="I39" s="30"/>
      <c r="J39" s="66" t="s">
        <v>180</v>
      </c>
      <c r="K39" s="21">
        <f>ROUND(SUM(K36:K38),2)</f>
        <v>48</v>
      </c>
      <c r="L39" s="112">
        <v>0</v>
      </c>
      <c r="M39" s="23">
        <v>142.16</v>
      </c>
      <c r="N39" s="78">
        <f>ROUND(PRODUCT(K39:M39),2)</f>
        <v>0</v>
      </c>
      <c r="O39" s="105"/>
      <c r="P39" s="35">
        <v>2.0499999999999998</v>
      </c>
      <c r="Q39" s="27">
        <f>P39*K39*L39</f>
        <v>0</v>
      </c>
      <c r="R39" s="88"/>
    </row>
    <row r="40" spans="2:18" x14ac:dyDescent="0.2">
      <c r="B40" s="26"/>
      <c r="C40" s="27"/>
      <c r="D40" s="93"/>
      <c r="E40" s="137" t="s">
        <v>207</v>
      </c>
      <c r="F40" s="24"/>
      <c r="G40" s="24"/>
      <c r="H40" s="95"/>
      <c r="I40" s="95"/>
      <c r="J40" s="100"/>
      <c r="K40" s="135">
        <v>1E-4</v>
      </c>
      <c r="L40" s="138">
        <v>9.9999999999999995E-7</v>
      </c>
      <c r="M40" s="139">
        <f>M39</f>
        <v>142.16</v>
      </c>
      <c r="N40" s="24">
        <f>PRODUCT(K40:M40)</f>
        <v>1.4216E-8</v>
      </c>
      <c r="O40" s="105"/>
      <c r="P40" s="35">
        <f>P39</f>
        <v>2.0499999999999998</v>
      </c>
      <c r="Q40" s="24">
        <f>P40*K40*L40</f>
        <v>2.0499999999999999E-10</v>
      </c>
      <c r="R40" s="25"/>
    </row>
    <row r="41" spans="2:18" x14ac:dyDescent="0.2">
      <c r="B41" s="19"/>
      <c r="C41" s="32"/>
      <c r="D41" s="28"/>
      <c r="E41" s="27" t="s">
        <v>17</v>
      </c>
      <c r="F41" s="27"/>
      <c r="G41" s="27"/>
      <c r="H41" s="30"/>
      <c r="I41" s="30"/>
      <c r="J41" s="33"/>
      <c r="K41" s="21"/>
      <c r="L41" s="112"/>
      <c r="M41" s="23"/>
      <c r="N41" s="78"/>
      <c r="O41" s="105"/>
      <c r="P41" s="24"/>
      <c r="Q41" s="27">
        <f t="shared" si="1"/>
        <v>0</v>
      </c>
      <c r="R41" s="88"/>
    </row>
    <row r="42" spans="2:18" ht="336.6" x14ac:dyDescent="0.2">
      <c r="B42" s="36" t="s">
        <v>106</v>
      </c>
      <c r="C42" s="32"/>
      <c r="D42" s="31" t="s">
        <v>93</v>
      </c>
      <c r="E42" s="29" t="s">
        <v>74</v>
      </c>
      <c r="F42" s="27"/>
      <c r="G42" s="27"/>
      <c r="H42" s="30"/>
      <c r="I42" s="30"/>
      <c r="J42" s="33"/>
      <c r="K42" s="21"/>
      <c r="L42" s="112"/>
      <c r="M42" s="23"/>
      <c r="N42" s="78"/>
      <c r="O42" s="105"/>
      <c r="P42" s="24"/>
      <c r="Q42" s="27">
        <f t="shared" si="1"/>
        <v>0</v>
      </c>
      <c r="R42" s="88"/>
    </row>
    <row r="43" spans="2:18" x14ac:dyDescent="0.2">
      <c r="B43" s="19"/>
      <c r="C43" s="32"/>
      <c r="D43" s="28"/>
      <c r="E43" s="28" t="s">
        <v>16</v>
      </c>
      <c r="F43" s="27"/>
      <c r="G43" s="27"/>
      <c r="H43" s="30"/>
      <c r="I43" s="30"/>
      <c r="J43" s="33"/>
      <c r="K43" s="21"/>
      <c r="L43" s="112"/>
      <c r="M43" s="23"/>
      <c r="N43" s="78"/>
      <c r="O43" s="105"/>
      <c r="P43" s="24"/>
      <c r="Q43" s="27">
        <f t="shared" si="1"/>
        <v>0</v>
      </c>
      <c r="R43" s="88"/>
    </row>
    <row r="44" spans="2:18" x14ac:dyDescent="0.2">
      <c r="B44" s="19"/>
      <c r="C44" s="32"/>
      <c r="D44" s="28"/>
      <c r="E44" s="28" t="s">
        <v>17</v>
      </c>
      <c r="F44" s="27">
        <v>5</v>
      </c>
      <c r="G44" s="27"/>
      <c r="H44" s="30"/>
      <c r="I44" s="30"/>
      <c r="J44" s="33"/>
      <c r="K44" s="21">
        <f>ROUND(PRODUCT(F44:I44),2)</f>
        <v>5</v>
      </c>
      <c r="L44" s="112"/>
      <c r="M44" s="23"/>
      <c r="N44" s="78"/>
      <c r="O44" s="105"/>
      <c r="P44" s="24"/>
      <c r="Q44" s="27">
        <f t="shared" si="1"/>
        <v>0</v>
      </c>
      <c r="R44" s="88"/>
    </row>
    <row r="45" spans="2:18" x14ac:dyDescent="0.2">
      <c r="B45" s="19"/>
      <c r="C45" s="32"/>
      <c r="D45" s="28"/>
      <c r="E45" s="27"/>
      <c r="F45" s="27"/>
      <c r="G45" s="27"/>
      <c r="H45" s="30"/>
      <c r="I45" s="30"/>
      <c r="J45" s="33"/>
      <c r="K45" s="21"/>
      <c r="L45" s="112"/>
      <c r="M45" s="23"/>
      <c r="N45" s="78"/>
      <c r="O45" s="105"/>
      <c r="P45" s="24"/>
      <c r="Q45" s="27">
        <f t="shared" si="1"/>
        <v>0</v>
      </c>
      <c r="R45" s="88"/>
    </row>
    <row r="46" spans="2:18" x14ac:dyDescent="0.2">
      <c r="B46" s="19"/>
      <c r="C46" s="32"/>
      <c r="D46" s="28"/>
      <c r="E46" s="27" t="s">
        <v>22</v>
      </c>
      <c r="F46" s="27"/>
      <c r="G46" s="27"/>
      <c r="H46" s="30"/>
      <c r="I46" s="30"/>
      <c r="J46" s="66" t="s">
        <v>180</v>
      </c>
      <c r="K46" s="21">
        <f>ROUND(SUM(K43:K45),2)</f>
        <v>5</v>
      </c>
      <c r="L46" s="112">
        <v>0</v>
      </c>
      <c r="M46" s="23">
        <v>279.95999999999998</v>
      </c>
      <c r="N46" s="78">
        <f>ROUND(PRODUCT(K46:M46),2)</f>
        <v>0</v>
      </c>
      <c r="O46" s="105"/>
      <c r="P46" s="35">
        <f>M46*0.04</f>
        <v>11.198399999999999</v>
      </c>
      <c r="Q46" s="27">
        <f>P46*K46*L46</f>
        <v>0</v>
      </c>
      <c r="R46" s="88"/>
    </row>
    <row r="47" spans="2:18" x14ac:dyDescent="0.2">
      <c r="B47" s="26"/>
      <c r="C47" s="27"/>
      <c r="D47" s="93"/>
      <c r="E47" s="137" t="s">
        <v>207</v>
      </c>
      <c r="F47" s="24"/>
      <c r="G47" s="24"/>
      <c r="H47" s="95"/>
      <c r="I47" s="95"/>
      <c r="J47" s="100"/>
      <c r="K47" s="21">
        <v>5</v>
      </c>
      <c r="L47" s="112">
        <v>0.9</v>
      </c>
      <c r="M47" s="139">
        <f>M46</f>
        <v>279.95999999999998</v>
      </c>
      <c r="N47" s="24">
        <f>PRODUCT(K47:M47)</f>
        <v>1259.82</v>
      </c>
      <c r="O47" s="105"/>
      <c r="P47" s="35">
        <f>P46</f>
        <v>11.198399999999999</v>
      </c>
      <c r="Q47" s="24">
        <f>P47*K47*L47</f>
        <v>50.392800000000001</v>
      </c>
      <c r="R47" s="25"/>
    </row>
    <row r="48" spans="2:18" x14ac:dyDescent="0.2">
      <c r="B48" s="19"/>
      <c r="C48" s="32"/>
      <c r="D48" s="28"/>
      <c r="E48" s="27" t="s">
        <v>17</v>
      </c>
      <c r="F48" s="27"/>
      <c r="G48" s="27"/>
      <c r="H48" s="30"/>
      <c r="I48" s="30"/>
      <c r="J48" s="33"/>
      <c r="K48" s="21"/>
      <c r="L48" s="112"/>
      <c r="M48" s="23"/>
      <c r="N48" s="78"/>
      <c r="O48" s="105"/>
      <c r="P48" s="24"/>
      <c r="Q48" s="27">
        <f t="shared" si="1"/>
        <v>0</v>
      </c>
      <c r="R48" s="88"/>
    </row>
    <row r="49" spans="2:18" ht="40.799999999999997" x14ac:dyDescent="0.2">
      <c r="B49" s="36" t="s">
        <v>105</v>
      </c>
      <c r="C49" s="32"/>
      <c r="D49" s="31" t="s">
        <v>72</v>
      </c>
      <c r="E49" s="29" t="s">
        <v>73</v>
      </c>
      <c r="F49" s="27"/>
      <c r="G49" s="27"/>
      <c r="H49" s="30"/>
      <c r="I49" s="30"/>
      <c r="J49" s="33"/>
      <c r="K49" s="21"/>
      <c r="L49" s="112"/>
      <c r="M49" s="23"/>
      <c r="N49" s="78"/>
      <c r="O49" s="105"/>
      <c r="P49" s="24"/>
      <c r="Q49" s="27">
        <f t="shared" si="1"/>
        <v>0</v>
      </c>
      <c r="R49" s="88"/>
    </row>
    <row r="50" spans="2:18" x14ac:dyDescent="0.2">
      <c r="B50" s="19"/>
      <c r="C50" s="32"/>
      <c r="D50" s="28"/>
      <c r="E50" s="28" t="s">
        <v>16</v>
      </c>
      <c r="F50" s="27"/>
      <c r="G50" s="27"/>
      <c r="H50" s="30"/>
      <c r="I50" s="30"/>
      <c r="J50" s="33"/>
      <c r="K50" s="21"/>
      <c r="L50" s="112"/>
      <c r="M50" s="23"/>
      <c r="N50" s="78"/>
      <c r="O50" s="105"/>
      <c r="P50" s="24"/>
      <c r="Q50" s="27">
        <f t="shared" si="1"/>
        <v>0</v>
      </c>
      <c r="R50" s="88"/>
    </row>
    <row r="51" spans="2:18" x14ac:dyDescent="0.2">
      <c r="B51" s="19"/>
      <c r="C51" s="32"/>
      <c r="D51" s="28"/>
      <c r="E51" s="28" t="s">
        <v>17</v>
      </c>
      <c r="F51" s="27">
        <v>54</v>
      </c>
      <c r="G51" s="27"/>
      <c r="H51" s="30"/>
      <c r="I51" s="30"/>
      <c r="J51" s="33"/>
      <c r="K51" s="21">
        <f>ROUND(PRODUCT(F51:I51),2)</f>
        <v>54</v>
      </c>
      <c r="L51" s="112"/>
      <c r="M51" s="23"/>
      <c r="N51" s="78"/>
      <c r="O51" s="105"/>
      <c r="P51" s="24"/>
      <c r="Q51" s="27">
        <f t="shared" si="1"/>
        <v>0</v>
      </c>
      <c r="R51" s="88"/>
    </row>
    <row r="52" spans="2:18" x14ac:dyDescent="0.2">
      <c r="B52" s="19"/>
      <c r="C52" s="32"/>
      <c r="D52" s="28"/>
      <c r="E52" s="27"/>
      <c r="F52" s="27"/>
      <c r="G52" s="27"/>
      <c r="H52" s="30"/>
      <c r="I52" s="30"/>
      <c r="J52" s="33"/>
      <c r="K52" s="21"/>
      <c r="L52" s="112"/>
      <c r="M52" s="23"/>
      <c r="N52" s="78"/>
      <c r="O52" s="105"/>
      <c r="P52" s="24"/>
      <c r="Q52" s="27">
        <f t="shared" si="1"/>
        <v>0</v>
      </c>
      <c r="R52" s="88"/>
    </row>
    <row r="53" spans="2:18" x14ac:dyDescent="0.2">
      <c r="B53" s="19"/>
      <c r="C53" s="32"/>
      <c r="D53" s="28"/>
      <c r="E53" s="27" t="s">
        <v>21</v>
      </c>
      <c r="F53" s="27"/>
      <c r="G53" s="27"/>
      <c r="H53" s="30"/>
      <c r="I53" s="30"/>
      <c r="J53" s="66" t="s">
        <v>180</v>
      </c>
      <c r="K53" s="21">
        <f>ROUND(SUM(K50:K52),2)</f>
        <v>54</v>
      </c>
      <c r="L53" s="112">
        <v>0</v>
      </c>
      <c r="M53" s="23">
        <v>112.61</v>
      </c>
      <c r="N53" s="78">
        <f>ROUND(PRODUCT(K53:M53),2)</f>
        <v>0</v>
      </c>
      <c r="O53" s="105"/>
      <c r="P53" s="24">
        <v>1.63</v>
      </c>
      <c r="Q53" s="27">
        <f>P53*K53*L53</f>
        <v>0</v>
      </c>
      <c r="R53" s="88"/>
    </row>
    <row r="54" spans="2:18" x14ac:dyDescent="0.2">
      <c r="B54" s="26"/>
      <c r="C54" s="27"/>
      <c r="D54" s="93"/>
      <c r="E54" s="137" t="s">
        <v>207</v>
      </c>
      <c r="F54" s="24"/>
      <c r="G54" s="24"/>
      <c r="H54" s="95"/>
      <c r="I54" s="95"/>
      <c r="J54" s="100"/>
      <c r="K54" s="135">
        <v>1E-4</v>
      </c>
      <c r="L54" s="138">
        <v>9.9999999999999995E-8</v>
      </c>
      <c r="M54" s="139">
        <f>M53</f>
        <v>112.61</v>
      </c>
      <c r="N54" s="24">
        <f>PRODUCT(K54:M54)</f>
        <v>1.1260999999999999E-9</v>
      </c>
      <c r="O54" s="105"/>
      <c r="P54" s="35">
        <f>P53</f>
        <v>1.63</v>
      </c>
      <c r="Q54" s="24">
        <f>P54*K54*L54</f>
        <v>1.6300000000000001E-11</v>
      </c>
      <c r="R54" s="25"/>
    </row>
    <row r="55" spans="2:18" x14ac:dyDescent="0.2">
      <c r="B55" s="19"/>
      <c r="C55" s="32"/>
      <c r="D55" s="28"/>
      <c r="E55" s="27" t="s">
        <v>17</v>
      </c>
      <c r="F55" s="27"/>
      <c r="G55" s="27"/>
      <c r="H55" s="30"/>
      <c r="I55" s="30"/>
      <c r="J55" s="33"/>
      <c r="K55" s="21"/>
      <c r="L55" s="112"/>
      <c r="M55" s="23"/>
      <c r="N55" s="78"/>
      <c r="O55" s="105"/>
      <c r="P55" s="24"/>
      <c r="Q55" s="27">
        <f t="shared" si="1"/>
        <v>0</v>
      </c>
      <c r="R55" s="88"/>
    </row>
    <row r="56" spans="2:18" ht="81.599999999999994" x14ac:dyDescent="0.2">
      <c r="B56" s="36" t="s">
        <v>104</v>
      </c>
      <c r="C56" s="32"/>
      <c r="D56" s="31" t="s">
        <v>94</v>
      </c>
      <c r="E56" s="29" t="s">
        <v>95</v>
      </c>
      <c r="F56" s="27"/>
      <c r="G56" s="27"/>
      <c r="H56" s="30"/>
      <c r="I56" s="30"/>
      <c r="J56" s="33"/>
      <c r="K56" s="21"/>
      <c r="L56" s="112"/>
      <c r="M56" s="23"/>
      <c r="N56" s="78"/>
      <c r="O56" s="105"/>
      <c r="P56" s="24"/>
      <c r="Q56" s="27">
        <f t="shared" si="1"/>
        <v>0</v>
      </c>
      <c r="R56" s="88"/>
    </row>
    <row r="57" spans="2:18" x14ac:dyDescent="0.2">
      <c r="B57" s="19"/>
      <c r="C57" s="32"/>
      <c r="D57" s="28"/>
      <c r="E57" s="28" t="s">
        <v>16</v>
      </c>
      <c r="F57" s="27"/>
      <c r="G57" s="27"/>
      <c r="H57" s="30"/>
      <c r="I57" s="30"/>
      <c r="J57" s="33"/>
      <c r="K57" s="21"/>
      <c r="L57" s="112"/>
      <c r="M57" s="23"/>
      <c r="N57" s="78"/>
      <c r="O57" s="105"/>
      <c r="P57" s="24"/>
      <c r="Q57" s="27">
        <f t="shared" si="1"/>
        <v>0</v>
      </c>
      <c r="R57" s="88"/>
    </row>
    <row r="58" spans="2:18" x14ac:dyDescent="0.2">
      <c r="B58" s="19"/>
      <c r="C58" s="32"/>
      <c r="D58" s="28"/>
      <c r="E58" s="28" t="s">
        <v>17</v>
      </c>
      <c r="F58" s="27">
        <v>6</v>
      </c>
      <c r="G58" s="27"/>
      <c r="H58" s="30"/>
      <c r="I58" s="30"/>
      <c r="J58" s="33"/>
      <c r="K58" s="21">
        <f>ROUND(PRODUCT(F58:I58),2)</f>
        <v>6</v>
      </c>
      <c r="L58" s="112"/>
      <c r="M58" s="23"/>
      <c r="N58" s="78"/>
      <c r="O58" s="105"/>
      <c r="P58" s="24"/>
      <c r="Q58" s="27">
        <f t="shared" si="1"/>
        <v>0</v>
      </c>
      <c r="R58" s="88"/>
    </row>
    <row r="59" spans="2:18" x14ac:dyDescent="0.2">
      <c r="B59" s="19"/>
      <c r="C59" s="32"/>
      <c r="D59" s="28"/>
      <c r="E59" s="27"/>
      <c r="F59" s="27"/>
      <c r="G59" s="27"/>
      <c r="H59" s="30"/>
      <c r="I59" s="30"/>
      <c r="J59" s="33"/>
      <c r="K59" s="21"/>
      <c r="L59" s="112"/>
      <c r="M59" s="23"/>
      <c r="N59" s="78"/>
      <c r="O59" s="105"/>
      <c r="P59" s="24"/>
      <c r="Q59" s="27">
        <f t="shared" si="1"/>
        <v>0</v>
      </c>
      <c r="R59" s="88"/>
    </row>
    <row r="60" spans="2:18" x14ac:dyDescent="0.2">
      <c r="B60" s="19"/>
      <c r="C60" s="32"/>
      <c r="D60" s="28"/>
      <c r="E60" s="27" t="s">
        <v>21</v>
      </c>
      <c r="F60" s="27"/>
      <c r="G60" s="27"/>
      <c r="H60" s="30"/>
      <c r="I60" s="30"/>
      <c r="J60" s="66" t="s">
        <v>180</v>
      </c>
      <c r="K60" s="21">
        <f>ROUND(SUM(K57:K59),2)</f>
        <v>6</v>
      </c>
      <c r="L60" s="112">
        <v>0</v>
      </c>
      <c r="M60" s="23">
        <v>34.549999999999997</v>
      </c>
      <c r="N60" s="78">
        <f>ROUND(PRODUCT(K60:M60),2)</f>
        <v>0</v>
      </c>
      <c r="O60" s="105"/>
      <c r="P60" s="35">
        <v>0.5</v>
      </c>
      <c r="Q60" s="27">
        <f>P60*K60*L60</f>
        <v>0</v>
      </c>
      <c r="R60" s="88"/>
    </row>
    <row r="61" spans="2:18" x14ac:dyDescent="0.2">
      <c r="B61" s="26"/>
      <c r="C61" s="27"/>
      <c r="D61" s="93"/>
      <c r="E61" s="137" t="s">
        <v>207</v>
      </c>
      <c r="F61" s="24"/>
      <c r="G61" s="24"/>
      <c r="H61" s="95"/>
      <c r="I61" s="95"/>
      <c r="J61" s="100"/>
      <c r="K61" s="135">
        <v>1E-4</v>
      </c>
      <c r="L61" s="138">
        <v>9.9999999999999995E-7</v>
      </c>
      <c r="M61" s="139">
        <f>M60</f>
        <v>34.549999999999997</v>
      </c>
      <c r="N61" s="24">
        <f>PRODUCT(K61:M61)</f>
        <v>3.4549999999999998E-9</v>
      </c>
      <c r="O61" s="105"/>
      <c r="P61" s="35">
        <f>P60</f>
        <v>0.5</v>
      </c>
      <c r="Q61" s="24">
        <f>P61*K61*L61</f>
        <v>5.0000000000000002E-11</v>
      </c>
      <c r="R61" s="25"/>
    </row>
    <row r="62" spans="2:18" x14ac:dyDescent="0.2">
      <c r="B62" s="19"/>
      <c r="C62" s="32"/>
      <c r="D62" s="28"/>
      <c r="E62" s="27" t="s">
        <v>17</v>
      </c>
      <c r="F62" s="27"/>
      <c r="G62" s="27"/>
      <c r="H62" s="30"/>
      <c r="I62" s="30"/>
      <c r="J62" s="33"/>
      <c r="K62" s="21"/>
      <c r="L62" s="112"/>
      <c r="M62" s="23"/>
      <c r="N62" s="78"/>
      <c r="O62" s="105"/>
      <c r="P62" s="24"/>
      <c r="Q62" s="27">
        <f t="shared" si="1"/>
        <v>0</v>
      </c>
      <c r="R62" s="88"/>
    </row>
    <row r="63" spans="2:18" ht="71.400000000000006" x14ac:dyDescent="0.2">
      <c r="B63" s="36" t="s">
        <v>103</v>
      </c>
      <c r="C63" s="32"/>
      <c r="D63" s="31" t="s">
        <v>96</v>
      </c>
      <c r="E63" s="29" t="s">
        <v>97</v>
      </c>
      <c r="F63" s="27"/>
      <c r="G63" s="27"/>
      <c r="H63" s="30"/>
      <c r="I63" s="30"/>
      <c r="J63" s="33"/>
      <c r="K63" s="21"/>
      <c r="L63" s="112"/>
      <c r="M63" s="23"/>
      <c r="N63" s="78"/>
      <c r="O63" s="105"/>
      <c r="P63" s="24"/>
      <c r="Q63" s="27">
        <f t="shared" ref="Q63:Q164" si="2">P63*K63</f>
        <v>0</v>
      </c>
      <c r="R63" s="88"/>
    </row>
    <row r="64" spans="2:18" x14ac:dyDescent="0.2">
      <c r="B64" s="19"/>
      <c r="C64" s="32"/>
      <c r="D64" s="28"/>
      <c r="E64" s="28" t="s">
        <v>16</v>
      </c>
      <c r="F64" s="27"/>
      <c r="G64" s="27"/>
      <c r="H64" s="30"/>
      <c r="I64" s="30"/>
      <c r="J64" s="33"/>
      <c r="K64" s="21"/>
      <c r="L64" s="112"/>
      <c r="M64" s="23"/>
      <c r="N64" s="78"/>
      <c r="O64" s="105"/>
      <c r="P64" s="24"/>
      <c r="Q64" s="27">
        <f t="shared" si="2"/>
        <v>0</v>
      </c>
      <c r="R64" s="88"/>
    </row>
    <row r="65" spans="2:20" x14ac:dyDescent="0.2">
      <c r="B65" s="19"/>
      <c r="C65" s="32"/>
      <c r="D65" s="28"/>
      <c r="E65" s="28" t="s">
        <v>17</v>
      </c>
      <c r="F65" s="27">
        <v>105</v>
      </c>
      <c r="G65" s="27"/>
      <c r="H65" s="30"/>
      <c r="I65" s="30"/>
      <c r="J65" s="33"/>
      <c r="K65" s="21">
        <f>ROUND(PRODUCT(F65:I65),2)</f>
        <v>105</v>
      </c>
      <c r="L65" s="112"/>
      <c r="M65" s="23"/>
      <c r="N65" s="78"/>
      <c r="O65" s="105"/>
      <c r="P65" s="24"/>
      <c r="Q65" s="27">
        <f t="shared" si="2"/>
        <v>0</v>
      </c>
      <c r="R65" s="88"/>
    </row>
    <row r="66" spans="2:20" x14ac:dyDescent="0.2">
      <c r="B66" s="19"/>
      <c r="C66" s="32"/>
      <c r="D66" s="28"/>
      <c r="E66" s="27"/>
      <c r="F66" s="27"/>
      <c r="G66" s="27"/>
      <c r="H66" s="30"/>
      <c r="I66" s="30"/>
      <c r="J66" s="33"/>
      <c r="K66" s="21"/>
      <c r="L66" s="112"/>
      <c r="M66" s="23"/>
      <c r="N66" s="78"/>
      <c r="O66" s="105"/>
      <c r="P66" s="24"/>
      <c r="Q66" s="27">
        <f t="shared" si="2"/>
        <v>0</v>
      </c>
      <c r="R66" s="88"/>
    </row>
    <row r="67" spans="2:20" x14ac:dyDescent="0.2">
      <c r="B67" s="19"/>
      <c r="C67" s="32"/>
      <c r="D67" s="28"/>
      <c r="E67" s="27" t="s">
        <v>21</v>
      </c>
      <c r="F67" s="27"/>
      <c r="G67" s="27"/>
      <c r="H67" s="30"/>
      <c r="I67" s="30"/>
      <c r="J67" s="66" t="s">
        <v>180</v>
      </c>
      <c r="K67" s="21">
        <f>ROUND(SUM(K64:K66),2)</f>
        <v>105</v>
      </c>
      <c r="L67" s="112">
        <v>0</v>
      </c>
      <c r="M67" s="23">
        <v>92.4</v>
      </c>
      <c r="N67" s="78">
        <f>ROUND(PRODUCT(K67:M67),2)</f>
        <v>0</v>
      </c>
      <c r="O67" s="105"/>
      <c r="P67" s="35">
        <v>1.33</v>
      </c>
      <c r="Q67" s="27">
        <f>P67*K67*L67</f>
        <v>0</v>
      </c>
      <c r="R67" s="88"/>
    </row>
    <row r="68" spans="2:20" x14ac:dyDescent="0.2">
      <c r="B68" s="26"/>
      <c r="C68" s="27"/>
      <c r="D68" s="93"/>
      <c r="E68" s="137" t="s">
        <v>207</v>
      </c>
      <c r="F68" s="24"/>
      <c r="G68" s="24"/>
      <c r="H68" s="95"/>
      <c r="I68" s="95"/>
      <c r="J68" s="100"/>
      <c r="K68" s="135">
        <v>68</v>
      </c>
      <c r="L68" s="138">
        <v>0.9</v>
      </c>
      <c r="M68" s="139">
        <f>M67</f>
        <v>92.4</v>
      </c>
      <c r="N68" s="24">
        <f>PRODUCT(K68:M68)</f>
        <v>5654.880000000001</v>
      </c>
      <c r="O68" s="105"/>
      <c r="P68" s="35">
        <f>P67</f>
        <v>1.33</v>
      </c>
      <c r="Q68" s="24">
        <f>P68*K68*L68</f>
        <v>81.396000000000001</v>
      </c>
      <c r="R68" s="25"/>
    </row>
    <row r="69" spans="2:20" x14ac:dyDescent="0.2">
      <c r="B69" s="19"/>
      <c r="C69" s="32"/>
      <c r="D69" s="28"/>
      <c r="E69" s="27" t="s">
        <v>17</v>
      </c>
      <c r="F69" s="27"/>
      <c r="G69" s="27"/>
      <c r="H69" s="30"/>
      <c r="I69" s="30"/>
      <c r="J69" s="33"/>
      <c r="K69" s="21"/>
      <c r="L69" s="112"/>
      <c r="M69" s="23"/>
      <c r="N69" s="78"/>
      <c r="O69" s="105"/>
      <c r="P69" s="24"/>
      <c r="Q69" s="27">
        <f t="shared" si="2"/>
        <v>0</v>
      </c>
      <c r="R69" s="88"/>
    </row>
    <row r="70" spans="2:20" ht="30.6" x14ac:dyDescent="0.2">
      <c r="B70" s="36" t="s">
        <v>102</v>
      </c>
      <c r="C70" s="32"/>
      <c r="D70" s="31" t="s">
        <v>37</v>
      </c>
      <c r="E70" s="29" t="s">
        <v>38</v>
      </c>
      <c r="F70" s="27"/>
      <c r="G70" s="27"/>
      <c r="H70" s="30"/>
      <c r="I70" s="30"/>
      <c r="J70" s="33"/>
      <c r="K70" s="21"/>
      <c r="L70" s="112"/>
      <c r="M70" s="23"/>
      <c r="N70" s="78"/>
      <c r="O70" s="105"/>
      <c r="P70" s="24"/>
      <c r="Q70" s="27">
        <f t="shared" si="2"/>
        <v>0</v>
      </c>
      <c r="R70" s="88"/>
    </row>
    <row r="71" spans="2:20" x14ac:dyDescent="0.2">
      <c r="B71" s="19"/>
      <c r="C71" s="32"/>
      <c r="D71" s="28"/>
      <c r="E71" s="28" t="s">
        <v>16</v>
      </c>
      <c r="F71" s="27"/>
      <c r="G71" s="27"/>
      <c r="H71" s="30"/>
      <c r="I71" s="30"/>
      <c r="J71" s="33"/>
      <c r="K71" s="21"/>
      <c r="L71" s="112"/>
      <c r="M71" s="23"/>
      <c r="N71" s="78"/>
      <c r="O71" s="105"/>
      <c r="P71" s="24"/>
      <c r="Q71" s="27">
        <f t="shared" si="2"/>
        <v>0</v>
      </c>
      <c r="R71" s="88"/>
    </row>
    <row r="72" spans="2:20" x14ac:dyDescent="0.2">
      <c r="B72" s="19"/>
      <c r="C72" s="32"/>
      <c r="D72" s="28"/>
      <c r="E72" s="28" t="s">
        <v>17</v>
      </c>
      <c r="F72" s="27">
        <v>200</v>
      </c>
      <c r="G72" s="27"/>
      <c r="H72" s="30"/>
      <c r="I72" s="30"/>
      <c r="J72" s="33"/>
      <c r="K72" s="21">
        <f>ROUND(PRODUCT(F72:I72),2)</f>
        <v>200</v>
      </c>
      <c r="L72" s="112"/>
      <c r="M72" s="23"/>
      <c r="N72" s="78"/>
      <c r="O72" s="105"/>
      <c r="P72" s="24"/>
      <c r="Q72" s="27">
        <f t="shared" si="2"/>
        <v>0</v>
      </c>
      <c r="R72" s="88"/>
    </row>
    <row r="73" spans="2:20" x14ac:dyDescent="0.2">
      <c r="B73" s="19"/>
      <c r="C73" s="32"/>
      <c r="D73" s="28"/>
      <c r="E73" s="27"/>
      <c r="F73" s="27"/>
      <c r="G73" s="27"/>
      <c r="H73" s="30"/>
      <c r="I73" s="30"/>
      <c r="J73" s="33"/>
      <c r="K73" s="21"/>
      <c r="L73" s="112"/>
      <c r="M73" s="23"/>
      <c r="N73" s="78"/>
      <c r="O73" s="105"/>
      <c r="P73" s="24"/>
      <c r="Q73" s="27">
        <f t="shared" si="2"/>
        <v>0</v>
      </c>
      <c r="R73" s="88"/>
    </row>
    <row r="74" spans="2:20" s="111" customFormat="1" x14ac:dyDescent="0.2">
      <c r="B74" s="19"/>
      <c r="C74" s="32"/>
      <c r="D74" s="93"/>
      <c r="E74" s="24" t="s">
        <v>18</v>
      </c>
      <c r="F74" s="24"/>
      <c r="G74" s="24"/>
      <c r="H74" s="95"/>
      <c r="I74" s="95"/>
      <c r="J74" s="98" t="s">
        <v>179</v>
      </c>
      <c r="K74" s="97">
        <f>ROUND(SUM(K71:K73),2)</f>
        <v>200</v>
      </c>
      <c r="L74" s="112">
        <v>0</v>
      </c>
      <c r="M74" s="96">
        <v>10.99</v>
      </c>
      <c r="N74" s="24">
        <f>ROUND(PRODUCT(K74:M74),2)</f>
        <v>0</v>
      </c>
      <c r="O74" s="105"/>
      <c r="P74" s="35">
        <v>0.16</v>
      </c>
      <c r="Q74" s="27">
        <f>P74*K74*L74</f>
        <v>0</v>
      </c>
      <c r="R74" s="25"/>
    </row>
    <row r="75" spans="2:20" x14ac:dyDescent="0.2">
      <c r="B75" s="26"/>
      <c r="C75" s="27"/>
      <c r="D75" s="93"/>
      <c r="E75" s="137" t="s">
        <v>207</v>
      </c>
      <c r="F75" s="24"/>
      <c r="G75" s="24"/>
      <c r="H75" s="95"/>
      <c r="I75" s="95"/>
      <c r="J75" s="100"/>
      <c r="K75" s="135">
        <v>166</v>
      </c>
      <c r="L75" s="138">
        <v>0.9</v>
      </c>
      <c r="M75" s="139">
        <f>M74</f>
        <v>10.99</v>
      </c>
      <c r="N75" s="24">
        <f>PRODUCT(K75:M75)</f>
        <v>1641.9060000000002</v>
      </c>
      <c r="O75" s="105"/>
      <c r="P75" s="35">
        <f>P74</f>
        <v>0.16</v>
      </c>
      <c r="Q75" s="24">
        <f>P75*K75*L75</f>
        <v>23.904000000000003</v>
      </c>
      <c r="R75" s="25"/>
      <c r="T75" s="2" t="s">
        <v>247</v>
      </c>
    </row>
    <row r="76" spans="2:20" x14ac:dyDescent="0.2">
      <c r="B76" s="19"/>
      <c r="C76" s="32"/>
      <c r="D76" s="28"/>
      <c r="E76" s="27" t="s">
        <v>17</v>
      </c>
      <c r="F76" s="27"/>
      <c r="G76" s="27"/>
      <c r="H76" s="30"/>
      <c r="I76" s="30"/>
      <c r="J76" s="33"/>
      <c r="K76" s="21"/>
      <c r="L76" s="112"/>
      <c r="M76" s="23"/>
      <c r="N76" s="78"/>
      <c r="O76" s="105"/>
      <c r="P76" s="24"/>
      <c r="Q76" s="27">
        <f t="shared" si="2"/>
        <v>0</v>
      </c>
      <c r="R76" s="88"/>
    </row>
    <row r="77" spans="2:20" ht="30.6" x14ac:dyDescent="0.2">
      <c r="B77" s="36" t="s">
        <v>101</v>
      </c>
      <c r="C77" s="32"/>
      <c r="D77" s="31" t="s">
        <v>98</v>
      </c>
      <c r="E77" s="29" t="s">
        <v>99</v>
      </c>
      <c r="F77" s="27"/>
      <c r="G77" s="27"/>
      <c r="H77" s="30"/>
      <c r="I77" s="30"/>
      <c r="J77" s="33"/>
      <c r="K77" s="21"/>
      <c r="L77" s="112"/>
      <c r="M77" s="23"/>
      <c r="N77" s="78"/>
      <c r="O77" s="105"/>
      <c r="P77" s="24"/>
      <c r="Q77" s="27">
        <f t="shared" si="2"/>
        <v>0</v>
      </c>
      <c r="R77" s="88"/>
    </row>
    <row r="78" spans="2:20" x14ac:dyDescent="0.2">
      <c r="B78" s="19"/>
      <c r="C78" s="32"/>
      <c r="D78" s="28"/>
      <c r="E78" s="28" t="s">
        <v>16</v>
      </c>
      <c r="F78" s="27"/>
      <c r="G78" s="27"/>
      <c r="H78" s="30"/>
      <c r="I78" s="30"/>
      <c r="J78" s="33"/>
      <c r="K78" s="21"/>
      <c r="L78" s="112"/>
      <c r="M78" s="23"/>
      <c r="N78" s="78"/>
      <c r="O78" s="105"/>
      <c r="P78" s="24"/>
      <c r="Q78" s="27">
        <f t="shared" si="2"/>
        <v>0</v>
      </c>
      <c r="R78" s="88"/>
    </row>
    <row r="79" spans="2:20" x14ac:dyDescent="0.2">
      <c r="B79" s="19"/>
      <c r="C79" s="32"/>
      <c r="D79" s="28"/>
      <c r="E79" s="28" t="s">
        <v>17</v>
      </c>
      <c r="F79" s="27">
        <v>100</v>
      </c>
      <c r="G79" s="27"/>
      <c r="H79" s="30"/>
      <c r="I79" s="30"/>
      <c r="J79" s="33"/>
      <c r="K79" s="21">
        <f>ROUND(PRODUCT(F79:I79),2)</f>
        <v>100</v>
      </c>
      <c r="L79" s="112"/>
      <c r="M79" s="23"/>
      <c r="N79" s="78"/>
      <c r="O79" s="105"/>
      <c r="P79" s="24"/>
      <c r="Q79" s="27">
        <f t="shared" si="2"/>
        <v>0</v>
      </c>
      <c r="R79" s="88"/>
    </row>
    <row r="80" spans="2:20" x14ac:dyDescent="0.2">
      <c r="B80" s="19"/>
      <c r="C80" s="32"/>
      <c r="D80" s="28"/>
      <c r="E80" s="27"/>
      <c r="F80" s="27"/>
      <c r="G80" s="27"/>
      <c r="H80" s="30"/>
      <c r="I80" s="30"/>
      <c r="J80" s="33"/>
      <c r="K80" s="21"/>
      <c r="L80" s="112"/>
      <c r="M80" s="23"/>
      <c r="N80" s="78"/>
      <c r="O80" s="105"/>
      <c r="P80" s="24"/>
      <c r="Q80" s="27">
        <f t="shared" si="2"/>
        <v>0</v>
      </c>
      <c r="R80" s="88"/>
    </row>
    <row r="81" spans="2:20" s="111" customFormat="1" x14ac:dyDescent="0.2">
      <c r="B81" s="19"/>
      <c r="C81" s="32"/>
      <c r="D81" s="93"/>
      <c r="E81" s="24" t="s">
        <v>18</v>
      </c>
      <c r="F81" s="24"/>
      <c r="G81" s="24"/>
      <c r="H81" s="95"/>
      <c r="I81" s="95"/>
      <c r="J81" s="98" t="s">
        <v>179</v>
      </c>
      <c r="K81" s="97">
        <f>ROUND(SUM(K78:K80),2)</f>
        <v>100</v>
      </c>
      <c r="L81" s="112">
        <v>0</v>
      </c>
      <c r="M81" s="96">
        <v>13.43</v>
      </c>
      <c r="N81" s="24">
        <f>ROUND(PRODUCT(K81:M81),2)</f>
        <v>0</v>
      </c>
      <c r="O81" s="105"/>
      <c r="P81" s="35" t="s">
        <v>170</v>
      </c>
      <c r="Q81" s="27">
        <f>P81*K81*L81</f>
        <v>0</v>
      </c>
      <c r="R81" s="25"/>
    </row>
    <row r="82" spans="2:20" x14ac:dyDescent="0.2">
      <c r="B82" s="26"/>
      <c r="C82" s="27"/>
      <c r="D82" s="93"/>
      <c r="E82" s="137" t="s">
        <v>207</v>
      </c>
      <c r="F82" s="24"/>
      <c r="G82" s="24"/>
      <c r="H82" s="95"/>
      <c r="I82" s="95"/>
      <c r="J82" s="100"/>
      <c r="K82" s="135">
        <v>1E-4</v>
      </c>
      <c r="L82" s="138">
        <v>1.0000000000000001E-5</v>
      </c>
      <c r="M82" s="139">
        <f>M81</f>
        <v>13.43</v>
      </c>
      <c r="N82" s="24">
        <f>PRODUCT(K82:M82)</f>
        <v>1.343E-8</v>
      </c>
      <c r="O82" s="105"/>
      <c r="P82" s="35" t="str">
        <f>P81</f>
        <v>0,19</v>
      </c>
      <c r="Q82" s="24">
        <f>P82*K82*L82</f>
        <v>1.9000000000000002E-10</v>
      </c>
      <c r="R82" s="25"/>
    </row>
    <row r="83" spans="2:20" x14ac:dyDescent="0.2">
      <c r="B83" s="19"/>
      <c r="C83" s="32"/>
      <c r="D83" s="28"/>
      <c r="E83" s="27"/>
      <c r="F83" s="27"/>
      <c r="G83" s="27"/>
      <c r="H83" s="30"/>
      <c r="I83" s="30"/>
      <c r="J83" s="66"/>
      <c r="K83" s="21"/>
      <c r="L83" s="112"/>
      <c r="M83" s="23"/>
      <c r="N83" s="78"/>
      <c r="O83" s="105"/>
      <c r="P83" s="35"/>
      <c r="Q83" s="27"/>
      <c r="R83" s="88"/>
    </row>
    <row r="84" spans="2:20" ht="30.6" x14ac:dyDescent="0.2">
      <c r="B84" s="36" t="s">
        <v>100</v>
      </c>
      <c r="C84" s="32"/>
      <c r="D84" s="28" t="s">
        <v>181</v>
      </c>
      <c r="E84" s="29" t="s">
        <v>202</v>
      </c>
      <c r="F84" s="27"/>
      <c r="G84" s="27"/>
      <c r="H84" s="30"/>
      <c r="I84" s="30"/>
      <c r="J84" s="66"/>
      <c r="K84" s="21"/>
      <c r="L84" s="112"/>
      <c r="M84" s="23"/>
      <c r="N84" s="78"/>
      <c r="O84" s="105"/>
      <c r="P84" s="35"/>
      <c r="Q84" s="27"/>
      <c r="R84" s="88"/>
    </row>
    <row r="85" spans="2:20" x14ac:dyDescent="0.2">
      <c r="B85" s="19"/>
      <c r="C85" s="32"/>
      <c r="D85" s="28"/>
      <c r="E85" s="28" t="s">
        <v>16</v>
      </c>
      <c r="F85" s="27"/>
      <c r="G85" s="27"/>
      <c r="H85" s="30"/>
      <c r="I85" s="30"/>
      <c r="J85" s="33"/>
      <c r="K85" s="21"/>
      <c r="L85" s="112"/>
      <c r="M85" s="23"/>
      <c r="N85" s="78"/>
      <c r="O85" s="105"/>
      <c r="P85" s="24"/>
      <c r="Q85" s="27">
        <f>P85*K85</f>
        <v>0</v>
      </c>
      <c r="R85" s="88"/>
    </row>
    <row r="86" spans="2:20" x14ac:dyDescent="0.2">
      <c r="B86" s="19"/>
      <c r="C86" s="32"/>
      <c r="D86" s="28"/>
      <c r="E86" s="28" t="s">
        <v>17</v>
      </c>
      <c r="F86" s="27">
        <v>230</v>
      </c>
      <c r="G86" s="27"/>
      <c r="H86" s="30"/>
      <c r="I86" s="30"/>
      <c r="J86" s="33"/>
      <c r="K86" s="21">
        <f>ROUND(PRODUCT(F86:I86),2)</f>
        <v>230</v>
      </c>
      <c r="L86" s="112"/>
      <c r="M86" s="23"/>
      <c r="N86" s="78"/>
      <c r="O86" s="105"/>
      <c r="P86" s="24"/>
      <c r="Q86" s="27">
        <f>P86*K86</f>
        <v>0</v>
      </c>
      <c r="R86" s="88"/>
    </row>
    <row r="87" spans="2:20" x14ac:dyDescent="0.2">
      <c r="B87" s="19"/>
      <c r="C87" s="32"/>
      <c r="D87" s="28"/>
      <c r="E87" s="27"/>
      <c r="F87" s="27"/>
      <c r="G87" s="27"/>
      <c r="H87" s="30"/>
      <c r="I87" s="30"/>
      <c r="J87" s="33"/>
      <c r="K87" s="21"/>
      <c r="L87" s="112"/>
      <c r="M87" s="23"/>
      <c r="N87" s="78"/>
      <c r="O87" s="105"/>
      <c r="P87" s="24"/>
      <c r="Q87" s="27">
        <f>P87*K87</f>
        <v>0</v>
      </c>
      <c r="R87" s="88"/>
    </row>
    <row r="88" spans="2:20" s="111" customFormat="1" x14ac:dyDescent="0.2">
      <c r="B88" s="19"/>
      <c r="C88" s="32"/>
      <c r="D88" s="93"/>
      <c r="E88" s="24" t="s">
        <v>18</v>
      </c>
      <c r="F88" s="24"/>
      <c r="G88" s="24"/>
      <c r="H88" s="95"/>
      <c r="I88" s="95"/>
      <c r="J88" s="98" t="s">
        <v>179</v>
      </c>
      <c r="K88" s="97">
        <f>ROUND(SUM(K85:K87),2)</f>
        <v>230</v>
      </c>
      <c r="L88" s="112">
        <v>0</v>
      </c>
      <c r="M88" s="96">
        <v>21.82</v>
      </c>
      <c r="N88" s="24">
        <f>ROUND(PRODUCT(K88:M88),2)</f>
        <v>0</v>
      </c>
      <c r="O88" s="105"/>
      <c r="P88" s="35">
        <v>0.31</v>
      </c>
      <c r="Q88" s="27">
        <f>P88*K88*L88</f>
        <v>0</v>
      </c>
      <c r="R88" s="25"/>
    </row>
    <row r="89" spans="2:20" x14ac:dyDescent="0.2">
      <c r="B89" s="26"/>
      <c r="C89" s="27"/>
      <c r="D89" s="93"/>
      <c r="E89" s="137" t="s">
        <v>207</v>
      </c>
      <c r="F89" s="24"/>
      <c r="G89" s="24"/>
      <c r="H89" s="95"/>
      <c r="I89" s="95"/>
      <c r="J89" s="100"/>
      <c r="K89" s="135">
        <v>1E-4</v>
      </c>
      <c r="L89" s="138">
        <v>1.0000000000000001E-5</v>
      </c>
      <c r="M89" s="139">
        <f>M88</f>
        <v>21.82</v>
      </c>
      <c r="N89" s="24">
        <f>PRODUCT(K89:M89)</f>
        <v>2.1820000000000003E-8</v>
      </c>
      <c r="O89" s="105"/>
      <c r="P89" s="35">
        <f>P88</f>
        <v>0.31</v>
      </c>
      <c r="Q89" s="24">
        <f>P89*K89*L89</f>
        <v>3.1000000000000002E-10</v>
      </c>
      <c r="R89" s="25"/>
    </row>
    <row r="90" spans="2:20" x14ac:dyDescent="0.2">
      <c r="B90" s="19"/>
      <c r="C90" s="32"/>
      <c r="D90" s="28"/>
      <c r="E90" s="27"/>
      <c r="F90" s="27"/>
      <c r="G90" s="27"/>
      <c r="H90" s="30"/>
      <c r="I90" s="30"/>
      <c r="J90" s="66"/>
      <c r="K90" s="21"/>
      <c r="L90" s="112"/>
      <c r="M90" s="23"/>
      <c r="N90" s="78"/>
      <c r="O90" s="105"/>
      <c r="P90" s="35"/>
      <c r="Q90" s="27"/>
      <c r="R90" s="88"/>
    </row>
    <row r="91" spans="2:20" ht="30.6" x14ac:dyDescent="0.2">
      <c r="B91" s="36" t="s">
        <v>111</v>
      </c>
      <c r="C91" s="32"/>
      <c r="D91" s="31" t="s">
        <v>35</v>
      </c>
      <c r="E91" s="29" t="s">
        <v>36</v>
      </c>
      <c r="F91" s="27"/>
      <c r="G91" s="27"/>
      <c r="H91" s="30"/>
      <c r="I91" s="30"/>
      <c r="J91" s="33"/>
      <c r="K91" s="21"/>
      <c r="L91" s="112"/>
      <c r="M91" s="23"/>
      <c r="N91" s="78"/>
      <c r="O91" s="105"/>
      <c r="P91" s="24"/>
      <c r="Q91" s="27">
        <f t="shared" si="2"/>
        <v>0</v>
      </c>
      <c r="R91" s="88"/>
    </row>
    <row r="92" spans="2:20" x14ac:dyDescent="0.2">
      <c r="B92" s="19"/>
      <c r="C92" s="32"/>
      <c r="D92" s="28"/>
      <c r="E92" s="28" t="s">
        <v>16</v>
      </c>
      <c r="F92" s="27"/>
      <c r="G92" s="27"/>
      <c r="H92" s="30"/>
      <c r="I92" s="30"/>
      <c r="J92" s="33"/>
      <c r="K92" s="21"/>
      <c r="L92" s="112"/>
      <c r="M92" s="23"/>
      <c r="N92" s="78"/>
      <c r="O92" s="105"/>
      <c r="P92" s="24"/>
      <c r="Q92" s="27">
        <f t="shared" si="2"/>
        <v>0</v>
      </c>
      <c r="R92" s="88"/>
    </row>
    <row r="93" spans="2:20" x14ac:dyDescent="0.2">
      <c r="B93" s="19"/>
      <c r="C93" s="32"/>
      <c r="D93" s="28"/>
      <c r="E93" s="28" t="s">
        <v>17</v>
      </c>
      <c r="F93" s="27">
        <v>600</v>
      </c>
      <c r="G93" s="27"/>
      <c r="H93" s="30"/>
      <c r="I93" s="30"/>
      <c r="J93" s="33"/>
      <c r="K93" s="21">
        <f>ROUND(PRODUCT(F93:I93),2)</f>
        <v>600</v>
      </c>
      <c r="L93" s="112"/>
      <c r="M93" s="23"/>
      <c r="N93" s="78"/>
      <c r="O93" s="105"/>
      <c r="P93" s="24"/>
      <c r="Q93" s="27">
        <f t="shared" si="2"/>
        <v>0</v>
      </c>
      <c r="R93" s="88"/>
    </row>
    <row r="94" spans="2:20" x14ac:dyDescent="0.2">
      <c r="B94" s="19"/>
      <c r="C94" s="32"/>
      <c r="D94" s="28"/>
      <c r="E94" s="27"/>
      <c r="F94" s="27"/>
      <c r="G94" s="27"/>
      <c r="H94" s="30"/>
      <c r="I94" s="30"/>
      <c r="J94" s="33"/>
      <c r="K94" s="21"/>
      <c r="L94" s="112"/>
      <c r="M94" s="23"/>
      <c r="N94" s="78"/>
      <c r="O94" s="105"/>
      <c r="P94" s="24"/>
      <c r="Q94" s="27">
        <f t="shared" si="2"/>
        <v>0</v>
      </c>
      <c r="R94" s="88"/>
    </row>
    <row r="95" spans="2:20" s="111" customFormat="1" x14ac:dyDescent="0.2">
      <c r="B95" s="19"/>
      <c r="C95" s="32"/>
      <c r="D95" s="93"/>
      <c r="E95" s="24" t="s">
        <v>18</v>
      </c>
      <c r="F95" s="24"/>
      <c r="G95" s="24"/>
      <c r="H95" s="95"/>
      <c r="I95" s="95"/>
      <c r="J95" s="98" t="s">
        <v>179</v>
      </c>
      <c r="K95" s="97">
        <f>ROUND(SUM(K92:K94),2)</f>
        <v>600</v>
      </c>
      <c r="L95" s="112">
        <v>0</v>
      </c>
      <c r="M95" s="96">
        <v>9.5</v>
      </c>
      <c r="N95" s="24">
        <f>ROUND(PRODUCT(K95:M95),2)</f>
        <v>0</v>
      </c>
      <c r="O95" s="105"/>
      <c r="P95" s="35">
        <v>0.14000000000000001</v>
      </c>
      <c r="Q95" s="27">
        <f>P95*K95*L95</f>
        <v>0</v>
      </c>
      <c r="R95" s="25"/>
    </row>
    <row r="96" spans="2:20" x14ac:dyDescent="0.2">
      <c r="B96" s="26"/>
      <c r="C96" s="27"/>
      <c r="D96" s="93"/>
      <c r="E96" s="137" t="s">
        <v>207</v>
      </c>
      <c r="F96" s="24"/>
      <c r="G96" s="24"/>
      <c r="H96" s="95"/>
      <c r="I96" s="95"/>
      <c r="J96" s="100"/>
      <c r="K96" s="135">
        <v>450</v>
      </c>
      <c r="L96" s="138">
        <v>0.9</v>
      </c>
      <c r="M96" s="139">
        <f>M95</f>
        <v>9.5</v>
      </c>
      <c r="N96" s="24">
        <f>PRODUCT(K96:M96)</f>
        <v>3847.5</v>
      </c>
      <c r="O96" s="105"/>
      <c r="P96" s="35">
        <f>P95</f>
        <v>0.14000000000000001</v>
      </c>
      <c r="Q96" s="24">
        <f>P96*K96*L96</f>
        <v>56.70000000000001</v>
      </c>
      <c r="R96" s="25"/>
      <c r="T96" s="2" t="s">
        <v>248</v>
      </c>
    </row>
    <row r="97" spans="2:20" x14ac:dyDescent="0.2">
      <c r="B97" s="19"/>
      <c r="C97" s="32"/>
      <c r="D97" s="28"/>
      <c r="E97" s="27" t="s">
        <v>17</v>
      </c>
      <c r="F97" s="27"/>
      <c r="G97" s="27"/>
      <c r="H97" s="30"/>
      <c r="I97" s="30"/>
      <c r="J97" s="33"/>
      <c r="K97" s="21"/>
      <c r="L97" s="112"/>
      <c r="M97" s="23"/>
      <c r="N97" s="78"/>
      <c r="O97" s="105"/>
      <c r="P97" s="24"/>
      <c r="Q97" s="27">
        <f t="shared" si="2"/>
        <v>0</v>
      </c>
      <c r="R97" s="88"/>
    </row>
    <row r="98" spans="2:20" ht="30.6" x14ac:dyDescent="0.2">
      <c r="B98" s="36" t="s">
        <v>198</v>
      </c>
      <c r="C98" s="32"/>
      <c r="D98" s="31" t="s">
        <v>39</v>
      </c>
      <c r="E98" s="29" t="s">
        <v>40</v>
      </c>
      <c r="F98" s="27"/>
      <c r="G98" s="27"/>
      <c r="H98" s="30"/>
      <c r="I98" s="30"/>
      <c r="J98" s="33"/>
      <c r="K98" s="21"/>
      <c r="L98" s="112"/>
      <c r="M98" s="23"/>
      <c r="N98" s="78"/>
      <c r="O98" s="105"/>
      <c r="P98" s="24"/>
      <c r="Q98" s="27">
        <f t="shared" si="2"/>
        <v>0</v>
      </c>
      <c r="R98" s="88"/>
    </row>
    <row r="99" spans="2:20" x14ac:dyDescent="0.2">
      <c r="B99" s="19"/>
      <c r="C99" s="32"/>
      <c r="D99" s="28"/>
      <c r="E99" s="28" t="s">
        <v>16</v>
      </c>
      <c r="F99" s="27"/>
      <c r="G99" s="27"/>
      <c r="H99" s="30"/>
      <c r="I99" s="30"/>
      <c r="J99" s="33"/>
      <c r="K99" s="21"/>
      <c r="L99" s="112"/>
      <c r="M99" s="23"/>
      <c r="N99" s="78"/>
      <c r="O99" s="105"/>
      <c r="P99" s="24"/>
      <c r="Q99" s="27">
        <f t="shared" si="2"/>
        <v>0</v>
      </c>
      <c r="R99" s="88"/>
    </row>
    <row r="100" spans="2:20" x14ac:dyDescent="0.2">
      <c r="B100" s="19"/>
      <c r="C100" s="32"/>
      <c r="D100" s="28"/>
      <c r="E100" s="28" t="s">
        <v>17</v>
      </c>
      <c r="F100" s="27">
        <v>500</v>
      </c>
      <c r="G100" s="27"/>
      <c r="H100" s="30"/>
      <c r="I100" s="30"/>
      <c r="J100" s="33"/>
      <c r="K100" s="21">
        <f>ROUND(PRODUCT(F100:I100),2)</f>
        <v>500</v>
      </c>
      <c r="L100" s="112"/>
      <c r="M100" s="23"/>
      <c r="N100" s="78"/>
      <c r="O100" s="105"/>
      <c r="P100" s="24"/>
      <c r="Q100" s="27">
        <f t="shared" si="2"/>
        <v>0</v>
      </c>
      <c r="R100" s="88"/>
    </row>
    <row r="101" spans="2:20" x14ac:dyDescent="0.2">
      <c r="B101" s="19"/>
      <c r="C101" s="32"/>
      <c r="D101" s="20"/>
      <c r="E101" s="34"/>
      <c r="F101" s="21"/>
      <c r="G101" s="21"/>
      <c r="H101" s="22"/>
      <c r="I101" s="22"/>
      <c r="J101" s="33"/>
      <c r="K101" s="21"/>
      <c r="L101" s="112"/>
      <c r="M101" s="23"/>
      <c r="N101" s="79"/>
      <c r="O101" s="105"/>
      <c r="P101" s="24"/>
      <c r="Q101" s="27">
        <f t="shared" si="2"/>
        <v>0</v>
      </c>
      <c r="R101" s="88"/>
    </row>
    <row r="102" spans="2:20" s="111" customFormat="1" x14ac:dyDescent="0.2">
      <c r="B102" s="19"/>
      <c r="C102" s="32"/>
      <c r="D102" s="20"/>
      <c r="E102" s="24" t="s">
        <v>18</v>
      </c>
      <c r="F102" s="24"/>
      <c r="G102" s="24"/>
      <c r="H102" s="95"/>
      <c r="I102" s="95"/>
      <c r="J102" s="35" t="s">
        <v>179</v>
      </c>
      <c r="K102" s="97">
        <f>ROUND(SUM(K99:K101),2)</f>
        <v>500</v>
      </c>
      <c r="L102" s="112">
        <v>0</v>
      </c>
      <c r="M102" s="24">
        <v>5.99</v>
      </c>
      <c r="N102" s="24">
        <f>ROUND(PRODUCT(K102:M102),2)</f>
        <v>0</v>
      </c>
      <c r="O102" s="105"/>
      <c r="P102" s="35">
        <v>0.09</v>
      </c>
      <c r="Q102" s="27">
        <f>P102*K102*L102</f>
        <v>0</v>
      </c>
      <c r="R102" s="25"/>
    </row>
    <row r="103" spans="2:20" x14ac:dyDescent="0.2">
      <c r="B103" s="26"/>
      <c r="C103" s="27"/>
      <c r="D103" s="93"/>
      <c r="E103" s="137" t="s">
        <v>207</v>
      </c>
      <c r="F103" s="24"/>
      <c r="G103" s="24"/>
      <c r="H103" s="95"/>
      <c r="I103" s="95"/>
      <c r="J103" s="100"/>
      <c r="K103" s="135">
        <v>375</v>
      </c>
      <c r="L103" s="138">
        <v>0.9</v>
      </c>
      <c r="M103" s="139">
        <f>M102</f>
        <v>5.99</v>
      </c>
      <c r="N103" s="24">
        <f>PRODUCT(K103:M103)</f>
        <v>2021.625</v>
      </c>
      <c r="O103" s="105"/>
      <c r="P103" s="35">
        <f>P102</f>
        <v>0.09</v>
      </c>
      <c r="Q103" s="24">
        <f>P103*K103*L103</f>
        <v>30.375</v>
      </c>
      <c r="R103" s="25"/>
      <c r="T103" s="2" t="s">
        <v>248</v>
      </c>
    </row>
    <row r="104" spans="2:20" x14ac:dyDescent="0.2">
      <c r="B104" s="19"/>
      <c r="C104" s="32"/>
      <c r="D104" s="20"/>
      <c r="E104" s="34"/>
      <c r="F104" s="21"/>
      <c r="G104" s="21"/>
      <c r="H104" s="22"/>
      <c r="I104" s="22"/>
      <c r="J104" s="33"/>
      <c r="K104" s="21"/>
      <c r="L104" s="112"/>
      <c r="M104" s="23"/>
      <c r="N104" s="79"/>
      <c r="O104" s="105"/>
      <c r="P104" s="24"/>
      <c r="Q104" s="27">
        <f t="shared" si="2"/>
        <v>0</v>
      </c>
      <c r="R104" s="88"/>
    </row>
    <row r="105" spans="2:20" ht="61.2" x14ac:dyDescent="0.2">
      <c r="B105" s="36" t="s">
        <v>199</v>
      </c>
      <c r="C105" s="32"/>
      <c r="D105" s="74" t="s">
        <v>112</v>
      </c>
      <c r="E105" s="29" t="s">
        <v>113</v>
      </c>
      <c r="F105" s="27"/>
      <c r="G105" s="27"/>
      <c r="H105" s="30"/>
      <c r="I105" s="30"/>
      <c r="J105" s="33"/>
      <c r="K105" s="21"/>
      <c r="L105" s="112"/>
      <c r="M105" s="23"/>
      <c r="N105" s="78"/>
      <c r="O105" s="105"/>
      <c r="P105" s="24"/>
      <c r="Q105" s="27">
        <f t="shared" si="2"/>
        <v>0</v>
      </c>
      <c r="R105" s="88"/>
    </row>
    <row r="106" spans="2:20" x14ac:dyDescent="0.2">
      <c r="B106" s="36"/>
      <c r="C106" s="32"/>
      <c r="D106" s="28"/>
      <c r="E106" s="28" t="s">
        <v>16</v>
      </c>
      <c r="F106" s="27"/>
      <c r="G106" s="27"/>
      <c r="H106" s="30"/>
      <c r="I106" s="30"/>
      <c r="J106" s="33"/>
      <c r="K106" s="21"/>
      <c r="L106" s="112"/>
      <c r="M106" s="23"/>
      <c r="N106" s="78"/>
      <c r="O106" s="105"/>
      <c r="P106" s="24"/>
      <c r="Q106" s="27">
        <f t="shared" si="2"/>
        <v>0</v>
      </c>
      <c r="R106" s="88"/>
    </row>
    <row r="107" spans="2:20" x14ac:dyDescent="0.2">
      <c r="B107" s="36"/>
      <c r="C107" s="32"/>
      <c r="D107" s="28"/>
      <c r="E107" s="28" t="s">
        <v>17</v>
      </c>
      <c r="F107" s="27">
        <v>1520</v>
      </c>
      <c r="G107" s="27"/>
      <c r="H107" s="30"/>
      <c r="I107" s="30"/>
      <c r="J107" s="33"/>
      <c r="K107" s="21">
        <f>ROUND(PRODUCT(F107:I107),2)</f>
        <v>1520</v>
      </c>
      <c r="L107" s="112"/>
      <c r="M107" s="23"/>
      <c r="N107" s="78"/>
      <c r="O107" s="105"/>
      <c r="P107" s="24"/>
      <c r="Q107" s="27">
        <f t="shared" si="2"/>
        <v>0</v>
      </c>
      <c r="R107" s="88"/>
    </row>
    <row r="108" spans="2:20" x14ac:dyDescent="0.2">
      <c r="B108" s="36"/>
      <c r="C108" s="32"/>
      <c r="D108" s="28"/>
      <c r="E108" s="28"/>
      <c r="F108" s="27"/>
      <c r="G108" s="27"/>
      <c r="H108" s="30"/>
      <c r="I108" s="30"/>
      <c r="J108" s="33"/>
      <c r="K108" s="21"/>
      <c r="L108" s="112"/>
      <c r="M108" s="23"/>
      <c r="N108" s="78"/>
      <c r="O108" s="105"/>
      <c r="P108" s="24"/>
      <c r="Q108" s="27"/>
      <c r="R108" s="88"/>
    </row>
    <row r="109" spans="2:20" x14ac:dyDescent="0.2">
      <c r="B109" s="36"/>
      <c r="C109" s="32"/>
      <c r="D109" s="28"/>
      <c r="E109" s="27" t="s">
        <v>18</v>
      </c>
      <c r="F109" s="27"/>
      <c r="G109" s="27"/>
      <c r="H109" s="30"/>
      <c r="I109" s="30"/>
      <c r="J109" s="66" t="s">
        <v>179</v>
      </c>
      <c r="K109" s="21">
        <f>ROUND(SUM(K106:K108),2)</f>
        <v>1520</v>
      </c>
      <c r="L109" s="112">
        <v>0</v>
      </c>
      <c r="M109" s="23">
        <v>2.6</v>
      </c>
      <c r="N109" s="78">
        <f>ROUND(PRODUCT(K109:M109),2)</f>
        <v>0</v>
      </c>
      <c r="O109" s="105"/>
      <c r="P109" s="35" t="s">
        <v>171</v>
      </c>
      <c r="Q109" s="27">
        <f>P109*K109*L109</f>
        <v>0</v>
      </c>
      <c r="R109" s="88"/>
    </row>
    <row r="110" spans="2:20" x14ac:dyDescent="0.2">
      <c r="B110" s="26"/>
      <c r="C110" s="27"/>
      <c r="D110" s="93"/>
      <c r="E110" s="137" t="s">
        <v>207</v>
      </c>
      <c r="F110" s="24"/>
      <c r="G110" s="24"/>
      <c r="H110" s="95"/>
      <c r="I110" s="95"/>
      <c r="J110" s="100"/>
      <c r="K110" s="135">
        <f>K109*(3/4)</f>
        <v>1140</v>
      </c>
      <c r="L110" s="138">
        <v>0.9</v>
      </c>
      <c r="M110" s="139">
        <f>M109</f>
        <v>2.6</v>
      </c>
      <c r="N110" s="24">
        <f>PRODUCT(K110:M110)</f>
        <v>2667.6</v>
      </c>
      <c r="O110" s="105"/>
      <c r="P110" s="35" t="str">
        <f>P109</f>
        <v>0,04</v>
      </c>
      <c r="Q110" s="24">
        <f>P110*K110*L110</f>
        <v>41.04</v>
      </c>
      <c r="R110" s="25"/>
      <c r="T110" s="2" t="s">
        <v>248</v>
      </c>
    </row>
    <row r="111" spans="2:20" x14ac:dyDescent="0.2">
      <c r="B111" s="36"/>
      <c r="C111" s="32"/>
      <c r="D111" s="28"/>
      <c r="E111" s="27"/>
      <c r="F111" s="27"/>
      <c r="G111" s="27"/>
      <c r="H111" s="30"/>
      <c r="I111" s="30"/>
      <c r="J111" s="66"/>
      <c r="K111" s="21"/>
      <c r="L111" s="112"/>
      <c r="M111" s="23"/>
      <c r="N111" s="78"/>
      <c r="O111" s="105"/>
      <c r="P111" s="35"/>
      <c r="Q111" s="27"/>
      <c r="R111" s="88"/>
    </row>
    <row r="112" spans="2:20" ht="61.2" x14ac:dyDescent="0.2">
      <c r="B112" s="36" t="s">
        <v>200</v>
      </c>
      <c r="C112" s="32"/>
      <c r="D112" s="74" t="s">
        <v>41</v>
      </c>
      <c r="E112" s="29" t="s">
        <v>42</v>
      </c>
      <c r="F112" s="27"/>
      <c r="G112" s="27"/>
      <c r="H112" s="30"/>
      <c r="I112" s="30"/>
      <c r="J112" s="66"/>
      <c r="K112" s="21"/>
      <c r="L112" s="112"/>
      <c r="M112" s="23"/>
      <c r="N112" s="78"/>
      <c r="O112" s="105"/>
      <c r="P112" s="35"/>
      <c r="Q112" s="27"/>
      <c r="R112" s="88"/>
    </row>
    <row r="113" spans="2:20" x14ac:dyDescent="0.2">
      <c r="B113" s="36"/>
      <c r="C113" s="32"/>
      <c r="D113" s="74"/>
      <c r="E113" s="28" t="s">
        <v>16</v>
      </c>
      <c r="F113" s="27"/>
      <c r="G113" s="27"/>
      <c r="H113" s="30"/>
      <c r="I113" s="30"/>
      <c r="J113" s="33"/>
      <c r="K113" s="21"/>
      <c r="L113" s="112"/>
      <c r="M113" s="23"/>
      <c r="N113" s="78"/>
      <c r="O113" s="105"/>
      <c r="P113" s="24"/>
      <c r="Q113" s="27">
        <f>P113*K113</f>
        <v>0</v>
      </c>
      <c r="R113" s="88"/>
    </row>
    <row r="114" spans="2:20" x14ac:dyDescent="0.2">
      <c r="B114" s="36"/>
      <c r="C114" s="32"/>
      <c r="D114" s="74"/>
      <c r="E114" s="28" t="s">
        <v>17</v>
      </c>
      <c r="F114" s="27">
        <v>564</v>
      </c>
      <c r="G114" s="27"/>
      <c r="H114" s="30"/>
      <c r="I114" s="30"/>
      <c r="J114" s="33"/>
      <c r="K114" s="21">
        <f>ROUND(PRODUCT(F114:I114),2)</f>
        <v>564</v>
      </c>
      <c r="L114" s="112"/>
      <c r="M114" s="23"/>
      <c r="N114" s="78"/>
      <c r="O114" s="105"/>
      <c r="P114" s="24"/>
      <c r="Q114" s="27">
        <f>P114*K114</f>
        <v>0</v>
      </c>
      <c r="R114" s="88"/>
    </row>
    <row r="115" spans="2:20" x14ac:dyDescent="0.2">
      <c r="B115" s="36"/>
      <c r="C115" s="32"/>
      <c r="D115" s="74"/>
      <c r="E115" s="28"/>
      <c r="F115" s="27"/>
      <c r="G115" s="27"/>
      <c r="H115" s="30"/>
      <c r="I115" s="30"/>
      <c r="J115" s="33"/>
      <c r="K115" s="21"/>
      <c r="L115" s="112"/>
      <c r="M115" s="23"/>
      <c r="N115" s="78"/>
      <c r="O115" s="105"/>
      <c r="P115" s="24"/>
      <c r="Q115" s="27"/>
      <c r="R115" s="88"/>
    </row>
    <row r="116" spans="2:20" x14ac:dyDescent="0.2">
      <c r="B116" s="36"/>
      <c r="C116" s="32"/>
      <c r="D116" s="74"/>
      <c r="E116" s="27" t="s">
        <v>18</v>
      </c>
      <c r="F116" s="27"/>
      <c r="G116" s="27"/>
      <c r="H116" s="30"/>
      <c r="I116" s="30"/>
      <c r="J116" s="66" t="s">
        <v>179</v>
      </c>
      <c r="K116" s="21">
        <f>ROUND(SUM(K113:K115),2)</f>
        <v>564</v>
      </c>
      <c r="L116" s="112">
        <v>0</v>
      </c>
      <c r="M116" s="23">
        <v>3.59</v>
      </c>
      <c r="N116" s="78">
        <f>ROUND(PRODUCT(K116:M116),2)</f>
        <v>0</v>
      </c>
      <c r="O116" s="105"/>
      <c r="P116" s="35">
        <v>0.05</v>
      </c>
      <c r="Q116" s="27">
        <f>P116*K116*L116</f>
        <v>0</v>
      </c>
      <c r="R116" s="88"/>
    </row>
    <row r="117" spans="2:20" x14ac:dyDescent="0.2">
      <c r="B117" s="26"/>
      <c r="C117" s="27"/>
      <c r="D117" s="93"/>
      <c r="E117" s="137" t="s">
        <v>207</v>
      </c>
      <c r="F117" s="24"/>
      <c r="G117" s="24"/>
      <c r="H117" s="95"/>
      <c r="I117" s="95"/>
      <c r="J117" s="100"/>
      <c r="K117" s="135">
        <f>K116*(3/4)</f>
        <v>423</v>
      </c>
      <c r="L117" s="138">
        <v>0.9</v>
      </c>
      <c r="M117" s="139">
        <f>M116</f>
        <v>3.59</v>
      </c>
      <c r="N117" s="24">
        <f>PRODUCT(K117:M117)</f>
        <v>1366.713</v>
      </c>
      <c r="O117" s="105"/>
      <c r="P117" s="35">
        <f>P116</f>
        <v>0.05</v>
      </c>
      <c r="Q117" s="24">
        <f>P117*K117*L117</f>
        <v>19.035000000000004</v>
      </c>
      <c r="R117" s="25"/>
      <c r="T117" s="2" t="s">
        <v>248</v>
      </c>
    </row>
    <row r="118" spans="2:20" x14ac:dyDescent="0.2">
      <c r="B118" s="36"/>
      <c r="C118" s="32"/>
      <c r="D118" s="28"/>
      <c r="E118" s="27"/>
      <c r="F118" s="27"/>
      <c r="G118" s="27"/>
      <c r="H118" s="30"/>
      <c r="I118" s="30"/>
      <c r="J118" s="66"/>
      <c r="K118" s="21"/>
      <c r="L118" s="112"/>
      <c r="M118" s="23"/>
      <c r="N118" s="78"/>
      <c r="O118" s="105"/>
      <c r="P118" s="35"/>
      <c r="Q118" s="27"/>
      <c r="R118" s="88"/>
    </row>
    <row r="119" spans="2:20" ht="61.2" x14ac:dyDescent="0.2">
      <c r="B119" s="36" t="s">
        <v>201</v>
      </c>
      <c r="C119" s="32"/>
      <c r="D119" s="74" t="s">
        <v>43</v>
      </c>
      <c r="E119" s="29" t="s">
        <v>186</v>
      </c>
      <c r="F119" s="27"/>
      <c r="G119" s="27"/>
      <c r="H119" s="30"/>
      <c r="I119" s="30"/>
      <c r="J119" s="33"/>
      <c r="K119" s="21"/>
      <c r="L119" s="112"/>
      <c r="M119" s="23"/>
      <c r="N119" s="78"/>
      <c r="O119" s="105"/>
      <c r="P119" s="24"/>
      <c r="Q119" s="27">
        <f t="shared" si="2"/>
        <v>0</v>
      </c>
      <c r="R119" s="88"/>
    </row>
    <row r="120" spans="2:20" x14ac:dyDescent="0.2">
      <c r="B120" s="36"/>
      <c r="C120" s="32"/>
      <c r="D120" s="28"/>
      <c r="E120" s="28" t="s">
        <v>16</v>
      </c>
      <c r="F120" s="27"/>
      <c r="G120" s="27"/>
      <c r="H120" s="30"/>
      <c r="I120" s="30"/>
      <c r="J120" s="33"/>
      <c r="K120" s="21"/>
      <c r="L120" s="112"/>
      <c r="M120" s="23"/>
      <c r="N120" s="78"/>
      <c r="O120" s="105"/>
      <c r="P120" s="24"/>
      <c r="Q120" s="27">
        <f t="shared" si="2"/>
        <v>0</v>
      </c>
      <c r="R120" s="88"/>
    </row>
    <row r="121" spans="2:20" x14ac:dyDescent="0.2">
      <c r="B121" s="36"/>
      <c r="C121" s="32"/>
      <c r="D121" s="28"/>
      <c r="E121" s="28" t="s">
        <v>17</v>
      </c>
      <c r="F121" s="27">
        <v>293</v>
      </c>
      <c r="G121" s="27"/>
      <c r="H121" s="30"/>
      <c r="I121" s="30"/>
      <c r="J121" s="33"/>
      <c r="K121" s="21">
        <f>ROUND(PRODUCT(F121:I121),2)</f>
        <v>293</v>
      </c>
      <c r="L121" s="112"/>
      <c r="M121" s="23"/>
      <c r="N121" s="78"/>
      <c r="O121" s="105"/>
      <c r="P121" s="24"/>
      <c r="Q121" s="27">
        <f t="shared" si="2"/>
        <v>0</v>
      </c>
      <c r="R121" s="88"/>
    </row>
    <row r="122" spans="2:20" x14ac:dyDescent="0.2">
      <c r="B122" s="36"/>
      <c r="C122" s="32"/>
      <c r="D122" s="28"/>
      <c r="E122" s="27"/>
      <c r="F122" s="27"/>
      <c r="G122" s="27"/>
      <c r="H122" s="30"/>
      <c r="I122" s="30"/>
      <c r="J122" s="33"/>
      <c r="K122" s="21"/>
      <c r="L122" s="112"/>
      <c r="M122" s="23"/>
      <c r="N122" s="78"/>
      <c r="O122" s="105"/>
      <c r="P122" s="24"/>
      <c r="Q122" s="27">
        <f t="shared" si="2"/>
        <v>0</v>
      </c>
      <c r="R122" s="88"/>
    </row>
    <row r="123" spans="2:20" x14ac:dyDescent="0.2">
      <c r="B123" s="36"/>
      <c r="C123" s="32"/>
      <c r="D123" s="28"/>
      <c r="E123" s="27" t="s">
        <v>18</v>
      </c>
      <c r="F123" s="27"/>
      <c r="G123" s="27"/>
      <c r="H123" s="30"/>
      <c r="I123" s="30"/>
      <c r="J123" s="66" t="s">
        <v>179</v>
      </c>
      <c r="K123" s="21">
        <f>ROUND(SUM(K120:K122),2)</f>
        <v>293</v>
      </c>
      <c r="L123" s="112">
        <v>0</v>
      </c>
      <c r="M123" s="23">
        <v>9.4</v>
      </c>
      <c r="N123" s="78">
        <f>ROUND(PRODUCT(K123:M123),2)</f>
        <v>0</v>
      </c>
      <c r="O123" s="105"/>
      <c r="P123" s="35">
        <v>0.14000000000000001</v>
      </c>
      <c r="Q123" s="27">
        <f>P123*K123*L123</f>
        <v>0</v>
      </c>
      <c r="R123" s="88"/>
    </row>
    <row r="124" spans="2:20" x14ac:dyDescent="0.2">
      <c r="B124" s="26"/>
      <c r="C124" s="27"/>
      <c r="D124" s="93"/>
      <c r="E124" s="137" t="s">
        <v>207</v>
      </c>
      <c r="F124" s="24"/>
      <c r="G124" s="24"/>
      <c r="H124" s="95"/>
      <c r="I124" s="95"/>
      <c r="J124" s="100"/>
      <c r="K124" s="135">
        <v>1E-4</v>
      </c>
      <c r="L124" s="138">
        <v>9.9999999999999995E-7</v>
      </c>
      <c r="M124" s="139">
        <f>M123</f>
        <v>9.4</v>
      </c>
      <c r="N124" s="24">
        <f>PRODUCT(K124:M124)</f>
        <v>9.4000000000000006E-10</v>
      </c>
      <c r="O124" s="105"/>
      <c r="P124" s="35">
        <f>P123</f>
        <v>0.14000000000000001</v>
      </c>
      <c r="Q124" s="24">
        <f>P124*K124*L124</f>
        <v>1.4E-11</v>
      </c>
      <c r="R124" s="25"/>
    </row>
    <row r="125" spans="2:20" x14ac:dyDescent="0.2">
      <c r="B125" s="36"/>
      <c r="C125" s="32"/>
      <c r="D125" s="28"/>
      <c r="E125" s="27"/>
      <c r="F125" s="27"/>
      <c r="G125" s="27"/>
      <c r="H125" s="30"/>
      <c r="I125" s="30"/>
      <c r="J125" s="66"/>
      <c r="K125" s="21"/>
      <c r="L125" s="112"/>
      <c r="M125" s="23"/>
      <c r="N125" s="78"/>
      <c r="O125" s="105"/>
      <c r="P125" s="35"/>
      <c r="Q125" s="27"/>
      <c r="R125" s="88"/>
    </row>
    <row r="126" spans="2:20" ht="61.2" x14ac:dyDescent="0.2">
      <c r="B126" s="36" t="s">
        <v>114</v>
      </c>
      <c r="C126" s="32"/>
      <c r="D126" s="74" t="s">
        <v>44</v>
      </c>
      <c r="E126" s="29" t="s">
        <v>187</v>
      </c>
      <c r="F126" s="27"/>
      <c r="G126" s="27"/>
      <c r="H126" s="30"/>
      <c r="I126" s="30"/>
      <c r="J126" s="33"/>
      <c r="K126" s="21"/>
      <c r="L126" s="112"/>
      <c r="M126" s="23"/>
      <c r="N126" s="78"/>
      <c r="O126" s="105"/>
      <c r="P126" s="24"/>
      <c r="Q126" s="27">
        <f>P126*K126</f>
        <v>0</v>
      </c>
      <c r="R126" s="88"/>
    </row>
    <row r="127" spans="2:20" x14ac:dyDescent="0.2">
      <c r="B127" s="36"/>
      <c r="C127" s="32"/>
      <c r="D127" s="28"/>
      <c r="E127" s="28" t="s">
        <v>16</v>
      </c>
      <c r="F127" s="27"/>
      <c r="G127" s="27"/>
      <c r="H127" s="30"/>
      <c r="I127" s="30"/>
      <c r="J127" s="33"/>
      <c r="K127" s="21"/>
      <c r="L127" s="112"/>
      <c r="M127" s="23"/>
      <c r="N127" s="78"/>
      <c r="O127" s="105"/>
      <c r="P127" s="24"/>
      <c r="Q127" s="27">
        <f>P127*K127</f>
        <v>0</v>
      </c>
      <c r="R127" s="88"/>
    </row>
    <row r="128" spans="2:20" x14ac:dyDescent="0.2">
      <c r="B128" s="36"/>
      <c r="C128" s="32"/>
      <c r="D128" s="28"/>
      <c r="E128" s="28" t="s">
        <v>17</v>
      </c>
      <c r="F128" s="27">
        <v>395</v>
      </c>
      <c r="G128" s="27"/>
      <c r="H128" s="30"/>
      <c r="I128" s="30"/>
      <c r="J128" s="33"/>
      <c r="K128" s="21">
        <f>ROUND(PRODUCT(F128:I128),2)</f>
        <v>395</v>
      </c>
      <c r="L128" s="112"/>
      <c r="M128" s="23"/>
      <c r="N128" s="78"/>
      <c r="O128" s="105"/>
      <c r="P128" s="24"/>
      <c r="Q128" s="27">
        <f>P128*K128</f>
        <v>0</v>
      </c>
      <c r="R128" s="88"/>
    </row>
    <row r="129" spans="2:18" x14ac:dyDescent="0.2">
      <c r="B129" s="36"/>
      <c r="C129" s="32"/>
      <c r="D129" s="28"/>
      <c r="E129" s="27"/>
      <c r="F129" s="27"/>
      <c r="G129" s="27"/>
      <c r="H129" s="30"/>
      <c r="I129" s="30"/>
      <c r="J129" s="33"/>
      <c r="K129" s="21"/>
      <c r="L129" s="112"/>
      <c r="M129" s="23"/>
      <c r="N129" s="78"/>
      <c r="O129" s="105"/>
      <c r="P129" s="24"/>
      <c r="Q129" s="27">
        <f>P129*K129</f>
        <v>0</v>
      </c>
      <c r="R129" s="88"/>
    </row>
    <row r="130" spans="2:18" x14ac:dyDescent="0.2">
      <c r="B130" s="36"/>
      <c r="C130" s="32"/>
      <c r="D130" s="28"/>
      <c r="E130" s="27" t="s">
        <v>18</v>
      </c>
      <c r="F130" s="27"/>
      <c r="G130" s="27"/>
      <c r="H130" s="30"/>
      <c r="I130" s="30"/>
      <c r="J130" s="66" t="s">
        <v>179</v>
      </c>
      <c r="K130" s="21">
        <f>ROUND(SUM(K127:K129),2)</f>
        <v>395</v>
      </c>
      <c r="L130" s="112">
        <v>0</v>
      </c>
      <c r="M130" s="23">
        <v>12.11</v>
      </c>
      <c r="N130" s="78">
        <f>ROUND(PRODUCT(K130:M130),2)</f>
        <v>0</v>
      </c>
      <c r="O130" s="105"/>
      <c r="P130" s="35">
        <v>0.17</v>
      </c>
      <c r="Q130" s="27">
        <f>P130*K130*L130</f>
        <v>0</v>
      </c>
      <c r="R130" s="88"/>
    </row>
    <row r="131" spans="2:18" x14ac:dyDescent="0.2">
      <c r="B131" s="26"/>
      <c r="C131" s="27"/>
      <c r="D131" s="93"/>
      <c r="E131" s="137" t="s">
        <v>207</v>
      </c>
      <c r="F131" s="24"/>
      <c r="G131" s="24"/>
      <c r="H131" s="95"/>
      <c r="I131" s="95"/>
      <c r="J131" s="100"/>
      <c r="K131" s="135">
        <v>1E-4</v>
      </c>
      <c r="L131" s="138">
        <v>9.9999999999999995E-7</v>
      </c>
      <c r="M131" s="139">
        <f>M130</f>
        <v>12.11</v>
      </c>
      <c r="N131" s="24">
        <f>PRODUCT(K131:M131)</f>
        <v>1.2110000000000001E-9</v>
      </c>
      <c r="O131" s="105"/>
      <c r="P131" s="35">
        <f>P130</f>
        <v>0.17</v>
      </c>
      <c r="Q131" s="24">
        <f>P131*K131*L131</f>
        <v>1.7000000000000003E-11</v>
      </c>
      <c r="R131" s="25"/>
    </row>
    <row r="132" spans="2:18" x14ac:dyDescent="0.2">
      <c r="B132" s="36"/>
      <c r="C132" s="32"/>
      <c r="D132" s="28"/>
      <c r="E132" s="27"/>
      <c r="F132" s="27"/>
      <c r="G132" s="27"/>
      <c r="H132" s="30"/>
      <c r="I132" s="30"/>
      <c r="J132" s="66"/>
      <c r="K132" s="21"/>
      <c r="L132" s="112"/>
      <c r="M132" s="23"/>
      <c r="N132" s="78"/>
      <c r="O132" s="105"/>
      <c r="P132" s="35"/>
      <c r="Q132" s="27"/>
      <c r="R132" s="88"/>
    </row>
    <row r="133" spans="2:18" ht="61.2" x14ac:dyDescent="0.2">
      <c r="B133" s="36" t="s">
        <v>115</v>
      </c>
      <c r="C133" s="32"/>
      <c r="D133" s="74" t="s">
        <v>45</v>
      </c>
      <c r="E133" s="29" t="s">
        <v>187</v>
      </c>
      <c r="F133" s="27"/>
      <c r="G133" s="27"/>
      <c r="H133" s="30"/>
      <c r="I133" s="30"/>
      <c r="J133" s="33"/>
      <c r="K133" s="21"/>
      <c r="L133" s="112"/>
      <c r="M133" s="23"/>
      <c r="N133" s="78"/>
      <c r="O133" s="105"/>
      <c r="P133" s="24"/>
      <c r="Q133" s="27">
        <f>P133*K133</f>
        <v>0</v>
      </c>
      <c r="R133" s="88"/>
    </row>
    <row r="134" spans="2:18" x14ac:dyDescent="0.2">
      <c r="B134" s="36"/>
      <c r="C134" s="32"/>
      <c r="D134" s="28"/>
      <c r="E134" s="28" t="s">
        <v>16</v>
      </c>
      <c r="F134" s="27"/>
      <c r="G134" s="27"/>
      <c r="H134" s="30"/>
      <c r="I134" s="30"/>
      <c r="J134" s="33"/>
      <c r="K134" s="21"/>
      <c r="L134" s="112"/>
      <c r="M134" s="23"/>
      <c r="N134" s="78"/>
      <c r="O134" s="105"/>
      <c r="P134" s="24"/>
      <c r="Q134" s="27">
        <f>P134*K134</f>
        <v>0</v>
      </c>
      <c r="R134" s="88"/>
    </row>
    <row r="135" spans="2:18" x14ac:dyDescent="0.2">
      <c r="B135" s="36"/>
      <c r="C135" s="32"/>
      <c r="D135" s="28"/>
      <c r="E135" s="28" t="s">
        <v>17</v>
      </c>
      <c r="F135" s="27">
        <v>272</v>
      </c>
      <c r="G135" s="27"/>
      <c r="H135" s="30"/>
      <c r="I135" s="30"/>
      <c r="J135" s="33"/>
      <c r="K135" s="21">
        <f>ROUND(PRODUCT(F135:I135),2)</f>
        <v>272</v>
      </c>
      <c r="L135" s="112"/>
      <c r="M135" s="23"/>
      <c r="N135" s="78"/>
      <c r="O135" s="105"/>
      <c r="P135" s="24"/>
      <c r="Q135" s="27">
        <f>P135*K135</f>
        <v>0</v>
      </c>
      <c r="R135" s="88"/>
    </row>
    <row r="136" spans="2:18" x14ac:dyDescent="0.2">
      <c r="B136" s="36"/>
      <c r="C136" s="32"/>
      <c r="D136" s="28"/>
      <c r="E136" s="27"/>
      <c r="F136" s="27"/>
      <c r="G136" s="27"/>
      <c r="H136" s="30"/>
      <c r="I136" s="30"/>
      <c r="J136" s="33"/>
      <c r="K136" s="21"/>
      <c r="L136" s="112"/>
      <c r="M136" s="23"/>
      <c r="N136" s="78"/>
      <c r="O136" s="105"/>
      <c r="P136" s="24"/>
      <c r="Q136" s="27">
        <f>P136*K136</f>
        <v>0</v>
      </c>
      <c r="R136" s="88"/>
    </row>
    <row r="137" spans="2:18" x14ac:dyDescent="0.2">
      <c r="B137" s="36"/>
      <c r="C137" s="32"/>
      <c r="D137" s="28"/>
      <c r="E137" s="27" t="s">
        <v>18</v>
      </c>
      <c r="F137" s="27"/>
      <c r="G137" s="27"/>
      <c r="H137" s="30"/>
      <c r="I137" s="30"/>
      <c r="J137" s="66" t="s">
        <v>179</v>
      </c>
      <c r="K137" s="21">
        <f>ROUND(SUM(K134:K136),2)</f>
        <v>272</v>
      </c>
      <c r="L137" s="112">
        <v>0</v>
      </c>
      <c r="M137" s="23">
        <v>12.69</v>
      </c>
      <c r="N137" s="78">
        <f>ROUND(PRODUCT(K137:M137),2)</f>
        <v>0</v>
      </c>
      <c r="O137" s="105"/>
      <c r="P137" s="35">
        <v>0.18</v>
      </c>
      <c r="Q137" s="27">
        <f>P137*K137*L137</f>
        <v>0</v>
      </c>
      <c r="R137" s="88"/>
    </row>
    <row r="138" spans="2:18" x14ac:dyDescent="0.2">
      <c r="B138" s="26"/>
      <c r="C138" s="27"/>
      <c r="D138" s="93"/>
      <c r="E138" s="137" t="s">
        <v>207</v>
      </c>
      <c r="F138" s="24"/>
      <c r="G138" s="24"/>
      <c r="H138" s="95"/>
      <c r="I138" s="95"/>
      <c r="J138" s="100"/>
      <c r="K138" s="135">
        <v>1E-4</v>
      </c>
      <c r="L138" s="138">
        <v>9.9999999999999995E-7</v>
      </c>
      <c r="M138" s="139">
        <f>M137</f>
        <v>12.69</v>
      </c>
      <c r="N138" s="24">
        <f>PRODUCT(K138:M138)</f>
        <v>1.2690000000000001E-9</v>
      </c>
      <c r="O138" s="105"/>
      <c r="P138" s="35">
        <f>P137</f>
        <v>0.18</v>
      </c>
      <c r="Q138" s="24">
        <f>P138*K138*L138</f>
        <v>1.7999999999999999E-11</v>
      </c>
      <c r="R138" s="25"/>
    </row>
    <row r="139" spans="2:18" x14ac:dyDescent="0.2">
      <c r="B139" s="36"/>
      <c r="C139" s="32"/>
      <c r="D139" s="28"/>
      <c r="E139" s="27"/>
      <c r="F139" s="27"/>
      <c r="G139" s="27"/>
      <c r="H139" s="30"/>
      <c r="I139" s="30"/>
      <c r="J139" s="66"/>
      <c r="K139" s="21"/>
      <c r="L139" s="112"/>
      <c r="M139" s="23"/>
      <c r="N139" s="78"/>
      <c r="O139" s="105"/>
      <c r="P139" s="35"/>
      <c r="Q139" s="27"/>
      <c r="R139" s="88"/>
    </row>
    <row r="140" spans="2:18" ht="61.2" x14ac:dyDescent="0.2">
      <c r="B140" s="36" t="s">
        <v>116</v>
      </c>
      <c r="C140" s="32"/>
      <c r="D140" s="74" t="s">
        <v>188</v>
      </c>
      <c r="E140" s="29" t="s">
        <v>189</v>
      </c>
      <c r="F140" s="27"/>
      <c r="G140" s="27"/>
      <c r="H140" s="30"/>
      <c r="I140" s="30"/>
      <c r="J140" s="33"/>
      <c r="K140" s="21"/>
      <c r="L140" s="112"/>
      <c r="M140" s="23"/>
      <c r="N140" s="78"/>
      <c r="O140" s="105"/>
      <c r="P140" s="24"/>
      <c r="Q140" s="27">
        <f>P140*K140</f>
        <v>0</v>
      </c>
      <c r="R140" s="88"/>
    </row>
    <row r="141" spans="2:18" x14ac:dyDescent="0.2">
      <c r="B141" s="36"/>
      <c r="C141" s="32"/>
      <c r="D141" s="28"/>
      <c r="E141" s="28" t="s">
        <v>16</v>
      </c>
      <c r="F141" s="27"/>
      <c r="G141" s="27"/>
      <c r="H141" s="30"/>
      <c r="I141" s="30"/>
      <c r="J141" s="33"/>
      <c r="K141" s="21"/>
      <c r="L141" s="112"/>
      <c r="M141" s="23"/>
      <c r="N141" s="78"/>
      <c r="O141" s="105"/>
      <c r="P141" s="24"/>
      <c r="Q141" s="27">
        <f>P141*K141</f>
        <v>0</v>
      </c>
      <c r="R141" s="88"/>
    </row>
    <row r="142" spans="2:18" x14ac:dyDescent="0.2">
      <c r="B142" s="36"/>
      <c r="C142" s="32"/>
      <c r="D142" s="28"/>
      <c r="E142" s="28" t="s">
        <v>17</v>
      </c>
      <c r="F142" s="27">
        <v>1200</v>
      </c>
      <c r="G142" s="27"/>
      <c r="H142" s="30"/>
      <c r="I142" s="30"/>
      <c r="J142" s="33"/>
      <c r="K142" s="21">
        <f>ROUND(PRODUCT(F142:I142),2)</f>
        <v>1200</v>
      </c>
      <c r="L142" s="112"/>
      <c r="M142" s="23"/>
      <c r="N142" s="78"/>
      <c r="O142" s="105"/>
      <c r="P142" s="24"/>
      <c r="Q142" s="27">
        <f>P142*K142</f>
        <v>0</v>
      </c>
      <c r="R142" s="88"/>
    </row>
    <row r="143" spans="2:18" x14ac:dyDescent="0.2">
      <c r="B143" s="36"/>
      <c r="C143" s="32"/>
      <c r="D143" s="28"/>
      <c r="E143" s="27"/>
      <c r="F143" s="27"/>
      <c r="G143" s="27"/>
      <c r="H143" s="30"/>
      <c r="I143" s="30"/>
      <c r="J143" s="33"/>
      <c r="K143" s="21"/>
      <c r="L143" s="112"/>
      <c r="M143" s="23"/>
      <c r="N143" s="78"/>
      <c r="O143" s="105"/>
      <c r="P143" s="24"/>
      <c r="Q143" s="27">
        <f>P143*K143</f>
        <v>0</v>
      </c>
      <c r="R143" s="88"/>
    </row>
    <row r="144" spans="2:18" x14ac:dyDescent="0.2">
      <c r="B144" s="36"/>
      <c r="C144" s="32"/>
      <c r="D144" s="28"/>
      <c r="E144" s="27" t="s">
        <v>18</v>
      </c>
      <c r="F144" s="27"/>
      <c r="G144" s="27"/>
      <c r="H144" s="30"/>
      <c r="I144" s="30"/>
      <c r="J144" s="66" t="s">
        <v>179</v>
      </c>
      <c r="K144" s="21">
        <f>ROUND(SUM(K141:K143),2)</f>
        <v>1200</v>
      </c>
      <c r="L144" s="112">
        <v>0</v>
      </c>
      <c r="M144" s="23">
        <v>3.25</v>
      </c>
      <c r="N144" s="78">
        <f>ROUND(PRODUCT(K144:M144),2)</f>
        <v>0</v>
      </c>
      <c r="O144" s="105"/>
      <c r="P144" s="35">
        <v>0.05</v>
      </c>
      <c r="Q144" s="27">
        <f>P144*K144*L144</f>
        <v>0</v>
      </c>
      <c r="R144" s="88"/>
    </row>
    <row r="145" spans="2:18" x14ac:dyDescent="0.2">
      <c r="B145" s="26"/>
      <c r="C145" s="27"/>
      <c r="D145" s="93"/>
      <c r="E145" s="137" t="s">
        <v>207</v>
      </c>
      <c r="F145" s="24"/>
      <c r="G145" s="24"/>
      <c r="H145" s="95"/>
      <c r="I145" s="95"/>
      <c r="J145" s="100"/>
      <c r="K145" s="135">
        <v>1E-4</v>
      </c>
      <c r="L145" s="138">
        <v>0.7</v>
      </c>
      <c r="M145" s="139">
        <f>M144</f>
        <v>3.25</v>
      </c>
      <c r="N145" s="24">
        <f>PRODUCT(K145:M145)</f>
        <v>2.2749999999999997E-4</v>
      </c>
      <c r="O145" s="105"/>
      <c r="P145" s="35">
        <f>P144</f>
        <v>0.05</v>
      </c>
      <c r="Q145" s="24">
        <f>P145*K145*L145</f>
        <v>3.4999999999999999E-6</v>
      </c>
      <c r="R145" s="25"/>
    </row>
    <row r="146" spans="2:18" x14ac:dyDescent="0.2">
      <c r="B146" s="36"/>
      <c r="C146" s="32"/>
      <c r="D146" s="28"/>
      <c r="E146" s="27"/>
      <c r="F146" s="27"/>
      <c r="G146" s="27"/>
      <c r="H146" s="30"/>
      <c r="I146" s="30"/>
      <c r="J146" s="66"/>
      <c r="K146" s="21"/>
      <c r="L146" s="112"/>
      <c r="M146" s="23"/>
      <c r="N146" s="78"/>
      <c r="O146" s="105"/>
      <c r="P146" s="35"/>
      <c r="Q146" s="27"/>
      <c r="R146" s="88"/>
    </row>
    <row r="147" spans="2:18" ht="61.2" x14ac:dyDescent="0.2">
      <c r="B147" s="36" t="s">
        <v>119</v>
      </c>
      <c r="C147" s="32"/>
      <c r="D147" s="74" t="s">
        <v>190</v>
      </c>
      <c r="E147" s="29" t="s">
        <v>191</v>
      </c>
      <c r="F147" s="27"/>
      <c r="G147" s="27"/>
      <c r="H147" s="30"/>
      <c r="I147" s="30"/>
      <c r="J147" s="33"/>
      <c r="K147" s="21"/>
      <c r="L147" s="112"/>
      <c r="M147" s="23"/>
      <c r="N147" s="78"/>
      <c r="O147" s="105"/>
      <c r="P147" s="24"/>
      <c r="Q147" s="27">
        <f>P147*K147</f>
        <v>0</v>
      </c>
      <c r="R147" s="88"/>
    </row>
    <row r="148" spans="2:18" x14ac:dyDescent="0.2">
      <c r="B148" s="36"/>
      <c r="C148" s="32"/>
      <c r="D148" s="28"/>
      <c r="E148" s="28" t="s">
        <v>16</v>
      </c>
      <c r="F148" s="27"/>
      <c r="G148" s="27"/>
      <c r="H148" s="30"/>
      <c r="I148" s="30"/>
      <c r="J148" s="33"/>
      <c r="K148" s="21"/>
      <c r="L148" s="112"/>
      <c r="M148" s="23"/>
      <c r="N148" s="78"/>
      <c r="O148" s="105"/>
      <c r="P148" s="24"/>
      <c r="Q148" s="27">
        <f>P148*K148</f>
        <v>0</v>
      </c>
      <c r="R148" s="88"/>
    </row>
    <row r="149" spans="2:18" x14ac:dyDescent="0.2">
      <c r="B149" s="36"/>
      <c r="C149" s="32"/>
      <c r="D149" s="28"/>
      <c r="E149" s="28" t="s">
        <v>17</v>
      </c>
      <c r="F149" s="27">
        <v>270</v>
      </c>
      <c r="G149" s="27"/>
      <c r="H149" s="30"/>
      <c r="I149" s="30"/>
      <c r="J149" s="33"/>
      <c r="K149" s="21">
        <f>ROUND(PRODUCT(F149:I149),2)</f>
        <v>270</v>
      </c>
      <c r="L149" s="112"/>
      <c r="M149" s="23"/>
      <c r="N149" s="78"/>
      <c r="O149" s="105"/>
      <c r="P149" s="24"/>
      <c r="Q149" s="27">
        <f>P149*K149</f>
        <v>0</v>
      </c>
      <c r="R149" s="88"/>
    </row>
    <row r="150" spans="2:18" x14ac:dyDescent="0.2">
      <c r="B150" s="36"/>
      <c r="C150" s="32"/>
      <c r="D150" s="28"/>
      <c r="E150" s="27"/>
      <c r="F150" s="27"/>
      <c r="G150" s="27"/>
      <c r="H150" s="30"/>
      <c r="I150" s="30"/>
      <c r="J150" s="33"/>
      <c r="K150" s="21"/>
      <c r="L150" s="112"/>
      <c r="M150" s="23"/>
      <c r="N150" s="78"/>
      <c r="O150" s="105"/>
      <c r="P150" s="24"/>
      <c r="Q150" s="27">
        <f>P150*K150</f>
        <v>0</v>
      </c>
      <c r="R150" s="88"/>
    </row>
    <row r="151" spans="2:18" x14ac:dyDescent="0.2">
      <c r="B151" s="36"/>
      <c r="C151" s="32"/>
      <c r="D151" s="28"/>
      <c r="E151" s="27" t="s">
        <v>18</v>
      </c>
      <c r="F151" s="27"/>
      <c r="G151" s="27"/>
      <c r="H151" s="30"/>
      <c r="I151" s="30"/>
      <c r="J151" s="66" t="s">
        <v>179</v>
      </c>
      <c r="K151" s="21">
        <f>ROUND(SUM(K148:K150),2)</f>
        <v>270</v>
      </c>
      <c r="L151" s="112">
        <v>0</v>
      </c>
      <c r="M151" s="23">
        <v>4.1900000000000004</v>
      </c>
      <c r="N151" s="78">
        <f>ROUND(PRODUCT(K151:M151),2)</f>
        <v>0</v>
      </c>
      <c r="O151" s="105"/>
      <c r="P151" s="35">
        <v>0.06</v>
      </c>
      <c r="Q151" s="27">
        <f>P151*K151*L151</f>
        <v>0</v>
      </c>
      <c r="R151" s="88"/>
    </row>
    <row r="152" spans="2:18" x14ac:dyDescent="0.2">
      <c r="B152" s="26"/>
      <c r="C152" s="27"/>
      <c r="D152" s="93"/>
      <c r="E152" s="137" t="s">
        <v>207</v>
      </c>
      <c r="F152" s="24"/>
      <c r="G152" s="24"/>
      <c r="H152" s="95"/>
      <c r="I152" s="95"/>
      <c r="J152" s="100"/>
      <c r="K152" s="135">
        <v>1E-4</v>
      </c>
      <c r="L152" s="138">
        <v>0.7</v>
      </c>
      <c r="M152" s="139">
        <f>M151</f>
        <v>4.1900000000000004</v>
      </c>
      <c r="N152" s="24">
        <f>PRODUCT(K152:M152)</f>
        <v>2.9330000000000003E-4</v>
      </c>
      <c r="O152" s="105"/>
      <c r="P152" s="35">
        <f>P151</f>
        <v>0.06</v>
      </c>
      <c r="Q152" s="24">
        <f>P152*K152*L152</f>
        <v>4.1999999999999996E-6</v>
      </c>
      <c r="R152" s="25"/>
    </row>
    <row r="153" spans="2:18" x14ac:dyDescent="0.2">
      <c r="B153" s="36"/>
      <c r="C153" s="32"/>
      <c r="D153" s="28"/>
      <c r="E153" s="27"/>
      <c r="F153" s="27"/>
      <c r="G153" s="27"/>
      <c r="H153" s="30"/>
      <c r="I153" s="30"/>
      <c r="J153" s="66"/>
      <c r="K153" s="21"/>
      <c r="L153" s="112"/>
      <c r="M153" s="23"/>
      <c r="N153" s="78"/>
      <c r="O153" s="105"/>
      <c r="P153" s="35"/>
      <c r="Q153" s="27"/>
      <c r="R153" s="88"/>
    </row>
    <row r="154" spans="2:18" ht="61.2" x14ac:dyDescent="0.2">
      <c r="B154" s="36" t="s">
        <v>120</v>
      </c>
      <c r="C154" s="32"/>
      <c r="D154" s="74" t="s">
        <v>46</v>
      </c>
      <c r="E154" s="29" t="s">
        <v>47</v>
      </c>
      <c r="F154" s="27"/>
      <c r="G154" s="27"/>
      <c r="H154" s="30"/>
      <c r="I154" s="30"/>
      <c r="J154" s="33"/>
      <c r="K154" s="21"/>
      <c r="L154" s="112"/>
      <c r="M154" s="23"/>
      <c r="N154" s="78"/>
      <c r="O154" s="105"/>
      <c r="P154" s="24"/>
      <c r="Q154" s="27">
        <f t="shared" si="2"/>
        <v>0</v>
      </c>
      <c r="R154" s="88"/>
    </row>
    <row r="155" spans="2:18" x14ac:dyDescent="0.2">
      <c r="B155" s="36"/>
      <c r="C155" s="32"/>
      <c r="D155" s="28"/>
      <c r="E155" s="28" t="s">
        <v>16</v>
      </c>
      <c r="F155" s="27"/>
      <c r="G155" s="27"/>
      <c r="H155" s="30"/>
      <c r="I155" s="30"/>
      <c r="J155" s="33"/>
      <c r="K155" s="21"/>
      <c r="L155" s="112"/>
      <c r="M155" s="23"/>
      <c r="N155" s="78"/>
      <c r="O155" s="105"/>
      <c r="P155" s="24"/>
      <c r="Q155" s="27">
        <f t="shared" si="2"/>
        <v>0</v>
      </c>
      <c r="R155" s="88"/>
    </row>
    <row r="156" spans="2:18" x14ac:dyDescent="0.2">
      <c r="B156" s="36"/>
      <c r="C156" s="32"/>
      <c r="D156" s="28"/>
      <c r="E156" s="28" t="s">
        <v>17</v>
      </c>
      <c r="F156" s="27">
        <v>230</v>
      </c>
      <c r="G156" s="27"/>
      <c r="H156" s="30"/>
      <c r="I156" s="30"/>
      <c r="J156" s="33"/>
      <c r="K156" s="21">
        <f>ROUND(PRODUCT(F156:I156),2)</f>
        <v>230</v>
      </c>
      <c r="L156" s="112"/>
      <c r="M156" s="23"/>
      <c r="N156" s="78"/>
      <c r="O156" s="105"/>
      <c r="P156" s="24"/>
      <c r="Q156" s="27">
        <f t="shared" si="2"/>
        <v>0</v>
      </c>
      <c r="R156" s="88"/>
    </row>
    <row r="157" spans="2:18" x14ac:dyDescent="0.2">
      <c r="B157" s="36"/>
      <c r="C157" s="32"/>
      <c r="D157" s="28"/>
      <c r="E157" s="27"/>
      <c r="F157" s="27"/>
      <c r="G157" s="27"/>
      <c r="H157" s="30"/>
      <c r="I157" s="30"/>
      <c r="J157" s="33"/>
      <c r="K157" s="21"/>
      <c r="L157" s="112"/>
      <c r="M157" s="23"/>
      <c r="N157" s="78"/>
      <c r="O157" s="105"/>
      <c r="P157" s="24"/>
      <c r="Q157" s="27">
        <f t="shared" si="2"/>
        <v>0</v>
      </c>
      <c r="R157" s="88"/>
    </row>
    <row r="158" spans="2:18" x14ac:dyDescent="0.2">
      <c r="B158" s="36"/>
      <c r="C158" s="32"/>
      <c r="D158" s="28"/>
      <c r="E158" s="27" t="s">
        <v>18</v>
      </c>
      <c r="F158" s="27"/>
      <c r="G158" s="27"/>
      <c r="H158" s="30"/>
      <c r="I158" s="30"/>
      <c r="J158" s="66" t="s">
        <v>179</v>
      </c>
      <c r="K158" s="21">
        <f>ROUND(SUM(K155:K157),2)</f>
        <v>230</v>
      </c>
      <c r="L158" s="112">
        <v>0</v>
      </c>
      <c r="M158" s="23">
        <v>5.36</v>
      </c>
      <c r="N158" s="78">
        <f>ROUND(PRODUCT(K158:M158),2)</f>
        <v>0</v>
      </c>
      <c r="O158" s="105"/>
      <c r="P158" s="35" t="s">
        <v>169</v>
      </c>
      <c r="Q158" s="27">
        <f>P158*K158*L158</f>
        <v>0</v>
      </c>
      <c r="R158" s="88"/>
    </row>
    <row r="159" spans="2:18" x14ac:dyDescent="0.2">
      <c r="B159" s="26"/>
      <c r="C159" s="27"/>
      <c r="D159" s="93"/>
      <c r="E159" s="137" t="s">
        <v>207</v>
      </c>
      <c r="F159" s="24"/>
      <c r="G159" s="24"/>
      <c r="H159" s="95"/>
      <c r="I159" s="95"/>
      <c r="J159" s="100"/>
      <c r="K159" s="135">
        <v>1E-4</v>
      </c>
      <c r="L159" s="138">
        <v>0.7</v>
      </c>
      <c r="M159" s="139">
        <f>M158</f>
        <v>5.36</v>
      </c>
      <c r="N159" s="24">
        <f>PRODUCT(K159:M159)</f>
        <v>3.7520000000000001E-4</v>
      </c>
      <c r="O159" s="105"/>
      <c r="P159" s="35" t="str">
        <f>P158</f>
        <v>0,08</v>
      </c>
      <c r="Q159" s="24">
        <f>P159*K159*L159</f>
        <v>5.6000000000000006E-6</v>
      </c>
      <c r="R159" s="25"/>
    </row>
    <row r="160" spans="2:18" x14ac:dyDescent="0.2">
      <c r="B160" s="36"/>
      <c r="C160" s="32"/>
      <c r="D160" s="28"/>
      <c r="E160" s="27" t="s">
        <v>17</v>
      </c>
      <c r="F160" s="27"/>
      <c r="G160" s="27"/>
      <c r="H160" s="30"/>
      <c r="I160" s="30"/>
      <c r="J160" s="33"/>
      <c r="K160" s="21"/>
      <c r="L160" s="112"/>
      <c r="M160" s="23"/>
      <c r="N160" s="78"/>
      <c r="O160" s="105"/>
      <c r="P160" s="24"/>
      <c r="Q160" s="27">
        <f t="shared" si="2"/>
        <v>0</v>
      </c>
      <c r="R160" s="88"/>
    </row>
    <row r="161" spans="2:18" ht="61.2" x14ac:dyDescent="0.2">
      <c r="B161" s="36" t="s">
        <v>123</v>
      </c>
      <c r="C161" s="32"/>
      <c r="D161" s="74" t="s">
        <v>193</v>
      </c>
      <c r="E161" s="29" t="s">
        <v>192</v>
      </c>
      <c r="F161" s="27"/>
      <c r="G161" s="27"/>
      <c r="H161" s="30"/>
      <c r="I161" s="30"/>
      <c r="J161" s="33"/>
      <c r="K161" s="21"/>
      <c r="L161" s="112"/>
      <c r="M161" s="23"/>
      <c r="N161" s="78"/>
      <c r="O161" s="105"/>
      <c r="P161" s="24"/>
      <c r="Q161" s="27">
        <f t="shared" si="2"/>
        <v>0</v>
      </c>
      <c r="R161" s="88"/>
    </row>
    <row r="162" spans="2:18" x14ac:dyDescent="0.2">
      <c r="B162" s="36"/>
      <c r="C162" s="32"/>
      <c r="D162" s="28"/>
      <c r="E162" s="28" t="s">
        <v>16</v>
      </c>
      <c r="F162" s="27"/>
      <c r="G162" s="27"/>
      <c r="H162" s="30"/>
      <c r="I162" s="30"/>
      <c r="J162" s="33"/>
      <c r="K162" s="21"/>
      <c r="L162" s="112"/>
      <c r="M162" s="23"/>
      <c r="N162" s="78"/>
      <c r="O162" s="105"/>
      <c r="P162" s="24"/>
      <c r="Q162" s="27">
        <f t="shared" si="2"/>
        <v>0</v>
      </c>
      <c r="R162" s="88"/>
    </row>
    <row r="163" spans="2:18" x14ac:dyDescent="0.2">
      <c r="B163" s="36"/>
      <c r="C163" s="32"/>
      <c r="D163" s="28"/>
      <c r="E163" s="28" t="s">
        <v>17</v>
      </c>
      <c r="F163" s="27">
        <v>263</v>
      </c>
      <c r="G163" s="27"/>
      <c r="H163" s="30"/>
      <c r="I163" s="30"/>
      <c r="J163" s="33"/>
      <c r="K163" s="21">
        <f>ROUND(PRODUCT(F163:I163),2)</f>
        <v>263</v>
      </c>
      <c r="L163" s="112"/>
      <c r="M163" s="23"/>
      <c r="N163" s="78"/>
      <c r="O163" s="105"/>
      <c r="P163" s="24"/>
      <c r="Q163" s="27">
        <f t="shared" si="2"/>
        <v>0</v>
      </c>
      <c r="R163" s="88"/>
    </row>
    <row r="164" spans="2:18" x14ac:dyDescent="0.2">
      <c r="B164" s="36"/>
      <c r="C164" s="32"/>
      <c r="D164" s="28"/>
      <c r="E164" s="27"/>
      <c r="F164" s="27"/>
      <c r="G164" s="27"/>
      <c r="H164" s="30"/>
      <c r="I164" s="30"/>
      <c r="J164" s="33"/>
      <c r="K164" s="21"/>
      <c r="L164" s="112"/>
      <c r="M164" s="23"/>
      <c r="N164" s="78"/>
      <c r="O164" s="105"/>
      <c r="P164" s="24"/>
      <c r="Q164" s="27">
        <f t="shared" si="2"/>
        <v>0</v>
      </c>
      <c r="R164" s="88"/>
    </row>
    <row r="165" spans="2:18" x14ac:dyDescent="0.2">
      <c r="B165" s="36"/>
      <c r="C165" s="32"/>
      <c r="D165" s="28"/>
      <c r="E165" s="27" t="s">
        <v>18</v>
      </c>
      <c r="F165" s="27"/>
      <c r="G165" s="27"/>
      <c r="H165" s="30"/>
      <c r="I165" s="30"/>
      <c r="J165" s="66" t="s">
        <v>179</v>
      </c>
      <c r="K165" s="21">
        <f>ROUND(SUM(K162:K164),2)</f>
        <v>263</v>
      </c>
      <c r="L165" s="112">
        <v>0</v>
      </c>
      <c r="M165" s="23">
        <v>10.81</v>
      </c>
      <c r="N165" s="78">
        <f>ROUND(PRODUCT(K165:M165),2)</f>
        <v>0</v>
      </c>
      <c r="O165" s="105"/>
      <c r="P165" s="35">
        <v>0.16</v>
      </c>
      <c r="Q165" s="27">
        <f>P165*K165*L165</f>
        <v>0</v>
      </c>
      <c r="R165" s="88"/>
    </row>
    <row r="166" spans="2:18" x14ac:dyDescent="0.2">
      <c r="B166" s="26"/>
      <c r="C166" s="27"/>
      <c r="D166" s="93"/>
      <c r="E166" s="137" t="s">
        <v>207</v>
      </c>
      <c r="F166" s="24"/>
      <c r="G166" s="24"/>
      <c r="H166" s="95"/>
      <c r="I166" s="95"/>
      <c r="J166" s="100"/>
      <c r="K166" s="135">
        <v>1E-4</v>
      </c>
      <c r="L166" s="138">
        <v>9.9999999999999995E-7</v>
      </c>
      <c r="M166" s="139">
        <f>M165</f>
        <v>10.81</v>
      </c>
      <c r="N166" s="24">
        <f>PRODUCT(K166:M166)</f>
        <v>1.0810000000000001E-9</v>
      </c>
      <c r="O166" s="105"/>
      <c r="P166" s="35">
        <f>P165</f>
        <v>0.16</v>
      </c>
      <c r="Q166" s="24">
        <f>P166*K166*L166</f>
        <v>1.6000000000000003E-11</v>
      </c>
      <c r="R166" s="25"/>
    </row>
    <row r="167" spans="2:18" x14ac:dyDescent="0.2">
      <c r="B167" s="36"/>
      <c r="C167" s="32"/>
      <c r="D167" s="28"/>
      <c r="E167" s="27" t="s">
        <v>17</v>
      </c>
      <c r="F167" s="27"/>
      <c r="G167" s="27"/>
      <c r="H167" s="30"/>
      <c r="I167" s="30"/>
      <c r="J167" s="33"/>
      <c r="K167" s="21"/>
      <c r="L167" s="112"/>
      <c r="M167" s="23"/>
      <c r="N167" s="78"/>
      <c r="O167" s="105"/>
      <c r="P167" s="24"/>
      <c r="Q167" s="27">
        <f t="shared" ref="Q167:Q183" si="3">P167*K167</f>
        <v>0</v>
      </c>
      <c r="R167" s="88"/>
    </row>
    <row r="168" spans="2:18" ht="61.2" x14ac:dyDescent="0.2">
      <c r="B168" s="36" t="s">
        <v>124</v>
      </c>
      <c r="C168" s="32"/>
      <c r="D168" s="74" t="s">
        <v>117</v>
      </c>
      <c r="E168" s="29" t="s">
        <v>118</v>
      </c>
      <c r="F168" s="27"/>
      <c r="G168" s="27"/>
      <c r="H168" s="30"/>
      <c r="I168" s="30"/>
      <c r="J168" s="33"/>
      <c r="K168" s="21"/>
      <c r="L168" s="112"/>
      <c r="M168" s="23"/>
      <c r="N168" s="78"/>
      <c r="O168" s="105"/>
      <c r="P168" s="24"/>
      <c r="Q168" s="27">
        <f t="shared" si="3"/>
        <v>0</v>
      </c>
      <c r="R168" s="88"/>
    </row>
    <row r="169" spans="2:18" x14ac:dyDescent="0.2">
      <c r="B169" s="36"/>
      <c r="C169" s="32"/>
      <c r="D169" s="28"/>
      <c r="E169" s="28" t="s">
        <v>16</v>
      </c>
      <c r="F169" s="27"/>
      <c r="G169" s="27"/>
      <c r="H169" s="30"/>
      <c r="I169" s="30"/>
      <c r="J169" s="33"/>
      <c r="K169" s="21"/>
      <c r="L169" s="112"/>
      <c r="M169" s="23"/>
      <c r="N169" s="78"/>
      <c r="O169" s="105"/>
      <c r="P169" s="24"/>
      <c r="Q169" s="27">
        <f t="shared" si="3"/>
        <v>0</v>
      </c>
      <c r="R169" s="88"/>
    </row>
    <row r="170" spans="2:18" x14ac:dyDescent="0.2">
      <c r="B170" s="36"/>
      <c r="C170" s="32"/>
      <c r="D170" s="28"/>
      <c r="E170" s="28" t="s">
        <v>17</v>
      </c>
      <c r="F170" s="27">
        <v>120</v>
      </c>
      <c r="G170" s="27"/>
      <c r="H170" s="30"/>
      <c r="I170" s="30"/>
      <c r="J170" s="33"/>
      <c r="K170" s="21">
        <f>ROUND(PRODUCT(F170:I170),2)</f>
        <v>120</v>
      </c>
      <c r="L170" s="112"/>
      <c r="M170" s="23"/>
      <c r="N170" s="78"/>
      <c r="O170" s="105"/>
      <c r="P170" s="24"/>
      <c r="Q170" s="27">
        <f t="shared" si="3"/>
        <v>0</v>
      </c>
      <c r="R170" s="88"/>
    </row>
    <row r="171" spans="2:18" x14ac:dyDescent="0.2">
      <c r="B171" s="36"/>
      <c r="C171" s="32"/>
      <c r="D171" s="28"/>
      <c r="E171" s="27"/>
      <c r="F171" s="27"/>
      <c r="G171" s="27"/>
      <c r="H171" s="30"/>
      <c r="I171" s="30"/>
      <c r="J171" s="33"/>
      <c r="K171" s="21"/>
      <c r="L171" s="112"/>
      <c r="M171" s="23"/>
      <c r="N171" s="78"/>
      <c r="O171" s="105"/>
      <c r="P171" s="24"/>
      <c r="Q171" s="27">
        <f t="shared" si="3"/>
        <v>0</v>
      </c>
      <c r="R171" s="88"/>
    </row>
    <row r="172" spans="2:18" x14ac:dyDescent="0.2">
      <c r="B172" s="36"/>
      <c r="C172" s="32"/>
      <c r="D172" s="28"/>
      <c r="E172" s="27" t="s">
        <v>18</v>
      </c>
      <c r="F172" s="27"/>
      <c r="G172" s="27"/>
      <c r="H172" s="30"/>
      <c r="I172" s="30"/>
      <c r="J172" s="66" t="s">
        <v>179</v>
      </c>
      <c r="K172" s="21">
        <f>ROUND(SUM(K169:K171),2)</f>
        <v>120</v>
      </c>
      <c r="L172" s="112">
        <v>0</v>
      </c>
      <c r="M172" s="23">
        <v>11.9</v>
      </c>
      <c r="N172" s="78">
        <f>ROUND(PRODUCT(K172:M172),2)</f>
        <v>0</v>
      </c>
      <c r="O172" s="105"/>
      <c r="P172" s="35" t="s">
        <v>174</v>
      </c>
      <c r="Q172" s="27">
        <f>P172*K172*L172</f>
        <v>0</v>
      </c>
      <c r="R172" s="88"/>
    </row>
    <row r="173" spans="2:18" x14ac:dyDescent="0.2">
      <c r="B173" s="26"/>
      <c r="C173" s="27"/>
      <c r="D173" s="93"/>
      <c r="E173" s="137" t="s">
        <v>207</v>
      </c>
      <c r="F173" s="24"/>
      <c r="G173" s="24"/>
      <c r="H173" s="95"/>
      <c r="I173" s="95"/>
      <c r="J173" s="100"/>
      <c r="K173" s="135">
        <v>1E-4</v>
      </c>
      <c r="L173" s="138">
        <v>9.9999999999999995E-7</v>
      </c>
      <c r="M173" s="139">
        <f>M172</f>
        <v>11.9</v>
      </c>
      <c r="N173" s="24">
        <f>PRODUCT(K173:M173)</f>
        <v>1.19E-9</v>
      </c>
      <c r="O173" s="105"/>
      <c r="P173" s="35" t="str">
        <f>P172</f>
        <v>0,17</v>
      </c>
      <c r="Q173" s="24">
        <f>P173*K173*L173</f>
        <v>1.7000000000000003E-11</v>
      </c>
      <c r="R173" s="25"/>
    </row>
    <row r="174" spans="2:18" x14ac:dyDescent="0.2">
      <c r="B174" s="36"/>
      <c r="C174" s="32"/>
      <c r="D174" s="28"/>
      <c r="E174" s="27" t="s">
        <v>17</v>
      </c>
      <c r="F174" s="27"/>
      <c r="G174" s="27"/>
      <c r="H174" s="30"/>
      <c r="I174" s="30"/>
      <c r="J174" s="33"/>
      <c r="K174" s="21"/>
      <c r="L174" s="112"/>
      <c r="M174" s="23"/>
      <c r="N174" s="78"/>
      <c r="O174" s="105"/>
      <c r="P174" s="24"/>
      <c r="Q174" s="27">
        <f t="shared" si="3"/>
        <v>0</v>
      </c>
      <c r="R174" s="88"/>
    </row>
    <row r="175" spans="2:18" ht="61.2" x14ac:dyDescent="0.2">
      <c r="B175" s="36" t="s">
        <v>125</v>
      </c>
      <c r="C175" s="32"/>
      <c r="D175" s="74" t="s">
        <v>121</v>
      </c>
      <c r="E175" s="29" t="s">
        <v>122</v>
      </c>
      <c r="F175" s="27"/>
      <c r="G175" s="27"/>
      <c r="H175" s="30"/>
      <c r="I175" s="30"/>
      <c r="J175" s="33"/>
      <c r="K175" s="21"/>
      <c r="L175" s="112"/>
      <c r="M175" s="23"/>
      <c r="N175" s="78"/>
      <c r="O175" s="105"/>
      <c r="P175" s="24"/>
      <c r="Q175" s="27">
        <f t="shared" si="3"/>
        <v>0</v>
      </c>
      <c r="R175" s="88"/>
    </row>
    <row r="176" spans="2:18" x14ac:dyDescent="0.2">
      <c r="B176" s="36"/>
      <c r="C176" s="32"/>
      <c r="D176" s="28"/>
      <c r="E176" s="28" t="s">
        <v>16</v>
      </c>
      <c r="F176" s="27"/>
      <c r="G176" s="27"/>
      <c r="H176" s="30"/>
      <c r="I176" s="30"/>
      <c r="J176" s="33"/>
      <c r="K176" s="21"/>
      <c r="L176" s="112"/>
      <c r="M176" s="23"/>
      <c r="N176" s="78"/>
      <c r="O176" s="105"/>
      <c r="P176" s="24"/>
      <c r="Q176" s="27">
        <f t="shared" si="3"/>
        <v>0</v>
      </c>
      <c r="R176" s="88"/>
    </row>
    <row r="177" spans="2:20" x14ac:dyDescent="0.2">
      <c r="B177" s="36"/>
      <c r="C177" s="32"/>
      <c r="D177" s="28"/>
      <c r="E177" s="28" t="s">
        <v>17</v>
      </c>
      <c r="F177" s="27">
        <v>60</v>
      </c>
      <c r="G177" s="27"/>
      <c r="H177" s="30"/>
      <c r="I177" s="30"/>
      <c r="J177" s="33"/>
      <c r="K177" s="21">
        <f>ROUND(PRODUCT(F177:I177),2)</f>
        <v>60</v>
      </c>
      <c r="L177" s="112"/>
      <c r="M177" s="23"/>
      <c r="N177" s="78"/>
      <c r="O177" s="105"/>
      <c r="P177" s="24"/>
      <c r="Q177" s="27">
        <f t="shared" si="3"/>
        <v>0</v>
      </c>
      <c r="R177" s="88"/>
    </row>
    <row r="178" spans="2:20" x14ac:dyDescent="0.2">
      <c r="B178" s="36"/>
      <c r="C178" s="32"/>
      <c r="D178" s="28"/>
      <c r="E178" s="27"/>
      <c r="F178" s="27"/>
      <c r="G178" s="27"/>
      <c r="H178" s="30"/>
      <c r="I178" s="30"/>
      <c r="J178" s="33"/>
      <c r="K178" s="21"/>
      <c r="L178" s="112"/>
      <c r="M178" s="23"/>
      <c r="N178" s="78"/>
      <c r="O178" s="105"/>
      <c r="P178" s="24"/>
      <c r="Q178" s="27">
        <f t="shared" si="3"/>
        <v>0</v>
      </c>
      <c r="R178" s="88"/>
    </row>
    <row r="179" spans="2:20" x14ac:dyDescent="0.2">
      <c r="B179" s="36"/>
      <c r="C179" s="32"/>
      <c r="D179" s="28"/>
      <c r="E179" s="27" t="s">
        <v>18</v>
      </c>
      <c r="F179" s="27"/>
      <c r="G179" s="27"/>
      <c r="H179" s="30"/>
      <c r="I179" s="30"/>
      <c r="J179" s="66" t="s">
        <v>179</v>
      </c>
      <c r="K179" s="21">
        <f>ROUND(SUM(K176:K178),2)</f>
        <v>60</v>
      </c>
      <c r="L179" s="112">
        <v>0</v>
      </c>
      <c r="M179" s="23">
        <v>35.53</v>
      </c>
      <c r="N179" s="78">
        <f>ROUND(PRODUCT(K179:M179),2)</f>
        <v>0</v>
      </c>
      <c r="O179" s="105"/>
      <c r="P179" s="35" t="s">
        <v>175</v>
      </c>
      <c r="Q179" s="27">
        <f>P179*K179*L179</f>
        <v>0</v>
      </c>
      <c r="R179" s="88"/>
    </row>
    <row r="180" spans="2:20" x14ac:dyDescent="0.2">
      <c r="B180" s="26"/>
      <c r="C180" s="27"/>
      <c r="D180" s="93"/>
      <c r="E180" s="137" t="s">
        <v>207</v>
      </c>
      <c r="F180" s="24"/>
      <c r="G180" s="24"/>
      <c r="H180" s="95"/>
      <c r="I180" s="95"/>
      <c r="J180" s="100"/>
      <c r="K180" s="135">
        <v>1E-4</v>
      </c>
      <c r="L180" s="138">
        <v>9.9999999999999995E-7</v>
      </c>
      <c r="M180" s="139">
        <f>M179</f>
        <v>35.53</v>
      </c>
      <c r="N180" s="24">
        <f>PRODUCT(K180:M180)</f>
        <v>3.5530000000000004E-9</v>
      </c>
      <c r="O180" s="105"/>
      <c r="P180" s="35" t="str">
        <f>P179</f>
        <v>0,51</v>
      </c>
      <c r="Q180" s="24">
        <f>P180*K180*L180</f>
        <v>5.1000000000000005E-11</v>
      </c>
      <c r="R180" s="25"/>
    </row>
    <row r="181" spans="2:20" x14ac:dyDescent="0.2">
      <c r="B181" s="36"/>
      <c r="C181" s="32"/>
      <c r="D181" s="28"/>
      <c r="E181" s="27" t="s">
        <v>17</v>
      </c>
      <c r="F181" s="27"/>
      <c r="G181" s="27"/>
      <c r="H181" s="30"/>
      <c r="I181" s="30"/>
      <c r="J181" s="33"/>
      <c r="K181" s="21"/>
      <c r="L181" s="112"/>
      <c r="M181" s="23"/>
      <c r="N181" s="78"/>
      <c r="O181" s="105"/>
      <c r="P181" s="24"/>
      <c r="Q181" s="27">
        <f t="shared" si="3"/>
        <v>0</v>
      </c>
      <c r="R181" s="88"/>
    </row>
    <row r="182" spans="2:20" ht="20.399999999999999" x14ac:dyDescent="0.2">
      <c r="B182" s="36" t="s">
        <v>126</v>
      </c>
      <c r="C182" s="32"/>
      <c r="D182" s="31" t="s">
        <v>130</v>
      </c>
      <c r="E182" s="29" t="s">
        <v>131</v>
      </c>
      <c r="F182" s="27"/>
      <c r="G182" s="27"/>
      <c r="H182" s="30"/>
      <c r="I182" s="30"/>
      <c r="J182" s="33"/>
      <c r="K182" s="21"/>
      <c r="L182" s="112"/>
      <c r="M182" s="23"/>
      <c r="N182" s="78"/>
      <c r="O182" s="105"/>
      <c r="P182" s="24"/>
      <c r="Q182" s="27">
        <f t="shared" si="3"/>
        <v>0</v>
      </c>
      <c r="R182" s="88"/>
    </row>
    <row r="183" spans="2:20" x14ac:dyDescent="0.2">
      <c r="B183" s="36"/>
      <c r="C183" s="32"/>
      <c r="D183" s="28"/>
      <c r="E183" s="28" t="s">
        <v>16</v>
      </c>
      <c r="F183" s="27"/>
      <c r="G183" s="27"/>
      <c r="H183" s="30"/>
      <c r="I183" s="30"/>
      <c r="J183" s="33"/>
      <c r="K183" s="21"/>
      <c r="L183" s="112"/>
      <c r="M183" s="23"/>
      <c r="N183" s="78"/>
      <c r="O183" s="105"/>
      <c r="P183" s="24"/>
      <c r="Q183" s="27">
        <f t="shared" si="3"/>
        <v>0</v>
      </c>
      <c r="R183" s="88"/>
    </row>
    <row r="184" spans="2:20" s="111" customFormat="1" x14ac:dyDescent="0.2">
      <c r="B184" s="36"/>
      <c r="C184" s="32"/>
      <c r="D184" s="93"/>
      <c r="E184" s="93" t="s">
        <v>17</v>
      </c>
      <c r="F184" s="24">
        <v>40</v>
      </c>
      <c r="G184" s="24"/>
      <c r="H184" s="95"/>
      <c r="I184" s="95"/>
      <c r="J184" s="99"/>
      <c r="K184" s="97">
        <f>ROUND(PRODUCT(F184:I184),2)</f>
        <v>40</v>
      </c>
      <c r="L184" s="112"/>
      <c r="M184" s="96"/>
      <c r="N184" s="24"/>
      <c r="O184" s="105"/>
      <c r="P184" s="24"/>
      <c r="Q184" s="24">
        <f t="shared" ref="Q184:Q258" si="4">P184*K184</f>
        <v>0</v>
      </c>
      <c r="R184" s="25"/>
    </row>
    <row r="185" spans="2:20" s="111" customFormat="1" x14ac:dyDescent="0.2">
      <c r="B185" s="36"/>
      <c r="C185" s="32"/>
      <c r="D185" s="93"/>
      <c r="E185" s="24"/>
      <c r="F185" s="24"/>
      <c r="G185" s="24"/>
      <c r="H185" s="95"/>
      <c r="I185" s="95"/>
      <c r="J185" s="99"/>
      <c r="K185" s="97"/>
      <c r="L185" s="112"/>
      <c r="M185" s="96"/>
      <c r="N185" s="24"/>
      <c r="O185" s="105"/>
      <c r="P185" s="24"/>
      <c r="Q185" s="24">
        <f t="shared" si="4"/>
        <v>0</v>
      </c>
      <c r="R185" s="25"/>
    </row>
    <row r="186" spans="2:20" s="111" customFormat="1" x14ac:dyDescent="0.2">
      <c r="B186" s="36"/>
      <c r="C186" s="32"/>
      <c r="D186" s="93"/>
      <c r="E186" s="24" t="s">
        <v>21</v>
      </c>
      <c r="F186" s="24"/>
      <c r="G186" s="24"/>
      <c r="H186" s="95"/>
      <c r="I186" s="95"/>
      <c r="J186" s="98" t="s">
        <v>180</v>
      </c>
      <c r="K186" s="97">
        <f>ROUND(SUM(K183:K185),2)</f>
        <v>40</v>
      </c>
      <c r="L186" s="112">
        <v>0</v>
      </c>
      <c r="M186" s="96">
        <v>7.51</v>
      </c>
      <c r="N186" s="24">
        <f>ROUND(PRODUCT(K186:M186),2)</f>
        <v>0</v>
      </c>
      <c r="O186" s="105"/>
      <c r="P186" s="35">
        <v>0.11</v>
      </c>
      <c r="Q186" s="27">
        <f>P186*K186*L186</f>
        <v>0</v>
      </c>
      <c r="R186" s="25"/>
    </row>
    <row r="187" spans="2:20" x14ac:dyDescent="0.2">
      <c r="B187" s="26"/>
      <c r="C187" s="27"/>
      <c r="D187" s="93"/>
      <c r="E187" s="137" t="s">
        <v>207</v>
      </c>
      <c r="F187" s="24"/>
      <c r="G187" s="24"/>
      <c r="H187" s="95"/>
      <c r="I187" s="95"/>
      <c r="J187" s="100"/>
      <c r="K187" s="135">
        <f>K186*(3/4)</f>
        <v>30</v>
      </c>
      <c r="L187" s="138">
        <v>0.9</v>
      </c>
      <c r="M187" s="139">
        <f>M186</f>
        <v>7.51</v>
      </c>
      <c r="N187" s="24">
        <f>PRODUCT(K187:M187)</f>
        <v>202.76999999999998</v>
      </c>
      <c r="O187" s="105"/>
      <c r="P187" s="35">
        <f>P186</f>
        <v>0.11</v>
      </c>
      <c r="Q187" s="24">
        <f>P187*K187*L187</f>
        <v>2.9699999999999998</v>
      </c>
      <c r="R187" s="25"/>
      <c r="T187" s="2" t="s">
        <v>248</v>
      </c>
    </row>
    <row r="188" spans="2:20" s="111" customFormat="1" x14ac:dyDescent="0.2">
      <c r="B188" s="36"/>
      <c r="C188" s="32"/>
      <c r="D188" s="93"/>
      <c r="E188" s="24" t="s">
        <v>17</v>
      </c>
      <c r="F188" s="24"/>
      <c r="G188" s="24"/>
      <c r="H188" s="95"/>
      <c r="I188" s="95"/>
      <c r="J188" s="99"/>
      <c r="K188" s="97"/>
      <c r="L188" s="112"/>
      <c r="M188" s="96"/>
      <c r="N188" s="24"/>
      <c r="O188" s="105"/>
      <c r="P188" s="24"/>
      <c r="Q188" s="24">
        <f t="shared" si="4"/>
        <v>0</v>
      </c>
      <c r="R188" s="25"/>
    </row>
    <row r="189" spans="2:20" s="111" customFormat="1" ht="20.399999999999999" x14ac:dyDescent="0.2">
      <c r="B189" s="36" t="s">
        <v>127</v>
      </c>
      <c r="C189" s="32"/>
      <c r="D189" s="74" t="s">
        <v>133</v>
      </c>
      <c r="E189" s="94" t="s">
        <v>134</v>
      </c>
      <c r="F189" s="24"/>
      <c r="G189" s="24"/>
      <c r="H189" s="95"/>
      <c r="I189" s="95"/>
      <c r="J189" s="99"/>
      <c r="K189" s="97"/>
      <c r="L189" s="112"/>
      <c r="M189" s="96"/>
      <c r="N189" s="24"/>
      <c r="O189" s="105"/>
      <c r="P189" s="24"/>
      <c r="Q189" s="24">
        <f t="shared" si="4"/>
        <v>0</v>
      </c>
      <c r="R189" s="25"/>
    </row>
    <row r="190" spans="2:20" s="111" customFormat="1" x14ac:dyDescent="0.2">
      <c r="B190" s="36"/>
      <c r="C190" s="32"/>
      <c r="D190" s="93"/>
      <c r="E190" s="93" t="s">
        <v>16</v>
      </c>
      <c r="F190" s="24"/>
      <c r="G190" s="24"/>
      <c r="H190" s="95"/>
      <c r="I190" s="95"/>
      <c r="J190" s="99"/>
      <c r="K190" s="97"/>
      <c r="L190" s="112"/>
      <c r="M190" s="96"/>
      <c r="N190" s="24"/>
      <c r="O190" s="105"/>
      <c r="P190" s="24"/>
      <c r="Q190" s="24">
        <f t="shared" si="4"/>
        <v>0</v>
      </c>
      <c r="R190" s="25"/>
    </row>
    <row r="191" spans="2:20" s="111" customFormat="1" x14ac:dyDescent="0.2">
      <c r="B191" s="36"/>
      <c r="C191" s="32"/>
      <c r="D191" s="93"/>
      <c r="E191" s="93" t="s">
        <v>17</v>
      </c>
      <c r="F191" s="24">
        <v>34</v>
      </c>
      <c r="G191" s="24"/>
      <c r="H191" s="95"/>
      <c r="I191" s="95"/>
      <c r="J191" s="99"/>
      <c r="K191" s="97">
        <f>ROUND(PRODUCT(F191:I191),2)</f>
        <v>34</v>
      </c>
      <c r="L191" s="112"/>
      <c r="M191" s="96"/>
      <c r="N191" s="24"/>
      <c r="O191" s="105"/>
      <c r="P191" s="24"/>
      <c r="Q191" s="24">
        <f t="shared" si="4"/>
        <v>0</v>
      </c>
      <c r="R191" s="25"/>
    </row>
    <row r="192" spans="2:20" s="111" customFormat="1" x14ac:dyDescent="0.2">
      <c r="B192" s="36"/>
      <c r="C192" s="32"/>
      <c r="D192" s="93"/>
      <c r="E192" s="24"/>
      <c r="F192" s="24"/>
      <c r="G192" s="24"/>
      <c r="H192" s="95"/>
      <c r="I192" s="95"/>
      <c r="J192" s="99"/>
      <c r="K192" s="97"/>
      <c r="L192" s="112"/>
      <c r="M192" s="96"/>
      <c r="N192" s="24"/>
      <c r="O192" s="105"/>
      <c r="P192" s="24"/>
      <c r="Q192" s="24">
        <f t="shared" si="4"/>
        <v>0</v>
      </c>
      <c r="R192" s="25"/>
    </row>
    <row r="193" spans="2:18" s="111" customFormat="1" x14ac:dyDescent="0.2">
      <c r="B193" s="36"/>
      <c r="C193" s="32"/>
      <c r="D193" s="93"/>
      <c r="E193" s="24" t="s">
        <v>21</v>
      </c>
      <c r="F193" s="24"/>
      <c r="G193" s="24"/>
      <c r="H193" s="95"/>
      <c r="I193" s="95"/>
      <c r="J193" s="98" t="s">
        <v>180</v>
      </c>
      <c r="K193" s="97">
        <f>ROUND(SUM(K190:K192),2)</f>
        <v>34</v>
      </c>
      <c r="L193" s="112">
        <v>0</v>
      </c>
      <c r="M193" s="96">
        <v>7.86</v>
      </c>
      <c r="N193" s="24">
        <f>ROUND(PRODUCT(K193:M193),2)</f>
        <v>0</v>
      </c>
      <c r="O193" s="105"/>
      <c r="P193" s="35">
        <v>0.11</v>
      </c>
      <c r="Q193" s="27">
        <f>P193*K193*L193</f>
        <v>0</v>
      </c>
      <c r="R193" s="25"/>
    </row>
    <row r="194" spans="2:18" x14ac:dyDescent="0.2">
      <c r="B194" s="26"/>
      <c r="C194" s="27"/>
      <c r="D194" s="93"/>
      <c r="E194" s="137" t="s">
        <v>207</v>
      </c>
      <c r="F194" s="24"/>
      <c r="G194" s="24"/>
      <c r="H194" s="95"/>
      <c r="I194" s="95"/>
      <c r="J194" s="100"/>
      <c r="K194" s="135">
        <v>1E-4</v>
      </c>
      <c r="L194" s="138">
        <v>9.9999999999999995E-7</v>
      </c>
      <c r="M194" s="139">
        <f>M193</f>
        <v>7.86</v>
      </c>
      <c r="N194" s="24">
        <f>PRODUCT(K194:M194)</f>
        <v>7.8600000000000008E-10</v>
      </c>
      <c r="O194" s="105"/>
      <c r="P194" s="35">
        <f>P193</f>
        <v>0.11</v>
      </c>
      <c r="Q194" s="24">
        <f>P194*K194*L194</f>
        <v>1.1000000000000001E-11</v>
      </c>
      <c r="R194" s="25"/>
    </row>
    <row r="195" spans="2:18" s="111" customFormat="1" x14ac:dyDescent="0.2">
      <c r="B195" s="36"/>
      <c r="C195" s="32"/>
      <c r="D195" s="93"/>
      <c r="E195" s="24" t="s">
        <v>17</v>
      </c>
      <c r="F195" s="24"/>
      <c r="G195" s="24"/>
      <c r="H195" s="95"/>
      <c r="I195" s="95"/>
      <c r="J195" s="99"/>
      <c r="K195" s="97"/>
      <c r="L195" s="112"/>
      <c r="M195" s="96"/>
      <c r="N195" s="24"/>
      <c r="O195" s="105"/>
      <c r="P195" s="24"/>
      <c r="Q195" s="24">
        <f t="shared" si="4"/>
        <v>0</v>
      </c>
      <c r="R195" s="25"/>
    </row>
    <row r="196" spans="2:18" s="111" customFormat="1" ht="30.6" x14ac:dyDescent="0.2">
      <c r="B196" s="36" t="s">
        <v>128</v>
      </c>
      <c r="C196" s="32"/>
      <c r="D196" s="74" t="s">
        <v>52</v>
      </c>
      <c r="E196" s="94" t="s">
        <v>53</v>
      </c>
      <c r="F196" s="24"/>
      <c r="G196" s="24"/>
      <c r="H196" s="95"/>
      <c r="I196" s="95"/>
      <c r="J196" s="99"/>
      <c r="K196" s="97"/>
      <c r="L196" s="112"/>
      <c r="M196" s="96"/>
      <c r="N196" s="24"/>
      <c r="O196" s="105"/>
      <c r="P196" s="24"/>
      <c r="Q196" s="24">
        <f t="shared" si="4"/>
        <v>0</v>
      </c>
      <c r="R196" s="25"/>
    </row>
    <row r="197" spans="2:18" s="111" customFormat="1" x14ac:dyDescent="0.2">
      <c r="B197" s="36"/>
      <c r="C197" s="32"/>
      <c r="D197" s="93"/>
      <c r="E197" s="93" t="s">
        <v>16</v>
      </c>
      <c r="F197" s="24"/>
      <c r="G197" s="24"/>
      <c r="H197" s="95"/>
      <c r="I197" s="95"/>
      <c r="J197" s="99"/>
      <c r="K197" s="97"/>
      <c r="L197" s="112"/>
      <c r="M197" s="96"/>
      <c r="N197" s="24"/>
      <c r="O197" s="105"/>
      <c r="P197" s="24"/>
      <c r="Q197" s="24">
        <f t="shared" si="4"/>
        <v>0</v>
      </c>
      <c r="R197" s="25"/>
    </row>
    <row r="198" spans="2:18" s="111" customFormat="1" x14ac:dyDescent="0.2">
      <c r="B198" s="36"/>
      <c r="C198" s="32"/>
      <c r="D198" s="93"/>
      <c r="E198" s="93" t="s">
        <v>17</v>
      </c>
      <c r="F198" s="24">
        <v>115</v>
      </c>
      <c r="G198" s="24"/>
      <c r="H198" s="95"/>
      <c r="I198" s="95"/>
      <c r="J198" s="99"/>
      <c r="K198" s="97">
        <f>ROUND(PRODUCT(F198:I198),2)</f>
        <v>115</v>
      </c>
      <c r="L198" s="112"/>
      <c r="M198" s="96"/>
      <c r="N198" s="24"/>
      <c r="O198" s="105"/>
      <c r="P198" s="24"/>
      <c r="Q198" s="24">
        <f t="shared" si="4"/>
        <v>0</v>
      </c>
      <c r="R198" s="25"/>
    </row>
    <row r="199" spans="2:18" s="111" customFormat="1" x14ac:dyDescent="0.2">
      <c r="B199" s="36"/>
      <c r="C199" s="32"/>
      <c r="D199" s="93"/>
      <c r="E199" s="24"/>
      <c r="F199" s="24"/>
      <c r="G199" s="24"/>
      <c r="H199" s="95"/>
      <c r="I199" s="95"/>
      <c r="J199" s="99"/>
      <c r="K199" s="97"/>
      <c r="L199" s="112"/>
      <c r="M199" s="96"/>
      <c r="N199" s="24"/>
      <c r="O199" s="105"/>
      <c r="P199" s="24"/>
      <c r="Q199" s="24">
        <f t="shared" si="4"/>
        <v>0</v>
      </c>
      <c r="R199" s="25"/>
    </row>
    <row r="200" spans="2:18" s="111" customFormat="1" x14ac:dyDescent="0.2">
      <c r="B200" s="36"/>
      <c r="C200" s="32"/>
      <c r="D200" s="93"/>
      <c r="E200" s="24" t="s">
        <v>21</v>
      </c>
      <c r="F200" s="24"/>
      <c r="G200" s="24"/>
      <c r="H200" s="95"/>
      <c r="I200" s="95"/>
      <c r="J200" s="98" t="s">
        <v>180</v>
      </c>
      <c r="K200" s="97">
        <f>ROUND(SUM(K197:K199),2)</f>
        <v>115</v>
      </c>
      <c r="L200" s="112">
        <v>0</v>
      </c>
      <c r="M200" s="96">
        <v>21.41</v>
      </c>
      <c r="N200" s="24">
        <f>ROUND(PRODUCT(K200:M200),2)</f>
        <v>0</v>
      </c>
      <c r="O200" s="105"/>
      <c r="P200" s="35">
        <v>0.31</v>
      </c>
      <c r="Q200" s="27">
        <f>P200*K200*L200</f>
        <v>0</v>
      </c>
      <c r="R200" s="25"/>
    </row>
    <row r="201" spans="2:18" x14ac:dyDescent="0.2">
      <c r="B201" s="26"/>
      <c r="C201" s="27"/>
      <c r="D201" s="93"/>
      <c r="E201" s="137" t="s">
        <v>207</v>
      </c>
      <c r="F201" s="24"/>
      <c r="G201" s="24"/>
      <c r="H201" s="95"/>
      <c r="I201" s="95"/>
      <c r="J201" s="100"/>
      <c r="K201" s="135">
        <v>1E-4</v>
      </c>
      <c r="L201" s="138">
        <v>9.9999999999999995E-7</v>
      </c>
      <c r="M201" s="139">
        <f>M200</f>
        <v>21.41</v>
      </c>
      <c r="N201" s="24">
        <f>PRODUCT(K201:M201)</f>
        <v>2.1409999999999999E-9</v>
      </c>
      <c r="O201" s="105"/>
      <c r="P201" s="35">
        <f>P200</f>
        <v>0.31</v>
      </c>
      <c r="Q201" s="24">
        <f>P201*K201*L201</f>
        <v>3.1000000000000003E-11</v>
      </c>
      <c r="R201" s="25"/>
    </row>
    <row r="202" spans="2:18" s="111" customFormat="1" x14ac:dyDescent="0.2">
      <c r="B202" s="36"/>
      <c r="C202" s="32"/>
      <c r="D202" s="93"/>
      <c r="E202" s="24" t="s">
        <v>17</v>
      </c>
      <c r="F202" s="24"/>
      <c r="G202" s="24"/>
      <c r="H202" s="95"/>
      <c r="I202" s="95"/>
      <c r="J202" s="99"/>
      <c r="K202" s="97"/>
      <c r="L202" s="112"/>
      <c r="M202" s="96"/>
      <c r="N202" s="24"/>
      <c r="O202" s="105"/>
      <c r="P202" s="24"/>
      <c r="Q202" s="24">
        <f t="shared" si="4"/>
        <v>0</v>
      </c>
      <c r="R202" s="25"/>
    </row>
    <row r="203" spans="2:18" s="111" customFormat="1" ht="20.399999999999999" x14ac:dyDescent="0.2">
      <c r="B203" s="36" t="s">
        <v>129</v>
      </c>
      <c r="C203" s="32"/>
      <c r="D203" s="74" t="s">
        <v>60</v>
      </c>
      <c r="E203" s="94" t="s">
        <v>61</v>
      </c>
      <c r="F203" s="24"/>
      <c r="G203" s="24"/>
      <c r="H203" s="95"/>
      <c r="I203" s="95"/>
      <c r="J203" s="99"/>
      <c r="K203" s="97"/>
      <c r="L203" s="112"/>
      <c r="M203" s="96"/>
      <c r="N203" s="24"/>
      <c r="O203" s="105"/>
      <c r="P203" s="24"/>
      <c r="Q203" s="24">
        <f t="shared" si="4"/>
        <v>0</v>
      </c>
      <c r="R203" s="25"/>
    </row>
    <row r="204" spans="2:18" x14ac:dyDescent="0.2">
      <c r="B204" s="36"/>
      <c r="C204" s="32"/>
      <c r="D204" s="28"/>
      <c r="E204" s="28" t="s">
        <v>16</v>
      </c>
      <c r="F204" s="27"/>
      <c r="G204" s="27"/>
      <c r="H204" s="30"/>
      <c r="I204" s="30"/>
      <c r="J204" s="33"/>
      <c r="K204" s="21"/>
      <c r="L204" s="112"/>
      <c r="M204" s="23"/>
      <c r="N204" s="78"/>
      <c r="O204" s="105"/>
      <c r="P204" s="24"/>
      <c r="Q204" s="27">
        <f t="shared" si="4"/>
        <v>0</v>
      </c>
      <c r="R204" s="88"/>
    </row>
    <row r="205" spans="2:18" x14ac:dyDescent="0.2">
      <c r="B205" s="36"/>
      <c r="C205" s="32"/>
      <c r="D205" s="28"/>
      <c r="E205" s="28" t="s">
        <v>17</v>
      </c>
      <c r="F205" s="27">
        <v>36</v>
      </c>
      <c r="G205" s="27"/>
      <c r="H205" s="30"/>
      <c r="I205" s="30"/>
      <c r="J205" s="33"/>
      <c r="K205" s="21">
        <f>ROUND(PRODUCT(F205:I205),2)</f>
        <v>36</v>
      </c>
      <c r="L205" s="112"/>
      <c r="M205" s="23"/>
      <c r="N205" s="78"/>
      <c r="O205" s="105"/>
      <c r="P205" s="24"/>
      <c r="Q205" s="27">
        <f t="shared" si="4"/>
        <v>0</v>
      </c>
      <c r="R205" s="88"/>
    </row>
    <row r="206" spans="2:18" x14ac:dyDescent="0.2">
      <c r="B206" s="36"/>
      <c r="C206" s="32"/>
      <c r="D206" s="28"/>
      <c r="E206" s="27"/>
      <c r="F206" s="27"/>
      <c r="G206" s="27"/>
      <c r="H206" s="30"/>
      <c r="I206" s="30"/>
      <c r="J206" s="33"/>
      <c r="K206" s="21"/>
      <c r="L206" s="112"/>
      <c r="M206" s="23"/>
      <c r="N206" s="78"/>
      <c r="O206" s="105"/>
      <c r="P206" s="24"/>
      <c r="Q206" s="27">
        <f t="shared" si="4"/>
        <v>0</v>
      </c>
      <c r="R206" s="88"/>
    </row>
    <row r="207" spans="2:18" x14ac:dyDescent="0.2">
      <c r="B207" s="36"/>
      <c r="C207" s="32"/>
      <c r="D207" s="28"/>
      <c r="E207" s="27" t="s">
        <v>21</v>
      </c>
      <c r="F207" s="27"/>
      <c r="G207" s="27"/>
      <c r="H207" s="30"/>
      <c r="I207" s="30"/>
      <c r="J207" s="66" t="s">
        <v>180</v>
      </c>
      <c r="K207" s="21">
        <f>ROUND(SUM(K204:K206),2)</f>
        <v>36</v>
      </c>
      <c r="L207" s="112">
        <v>0</v>
      </c>
      <c r="M207" s="23">
        <v>31.59</v>
      </c>
      <c r="N207" s="78">
        <f>ROUND(PRODUCT(K207:M207),2)</f>
        <v>0</v>
      </c>
      <c r="O207" s="105"/>
      <c r="P207" s="35">
        <v>0.46</v>
      </c>
      <c r="Q207" s="27">
        <f>P207*K207*L207</f>
        <v>0</v>
      </c>
      <c r="R207" s="88"/>
    </row>
    <row r="208" spans="2:18" x14ac:dyDescent="0.2">
      <c r="B208" s="26"/>
      <c r="C208" s="27"/>
      <c r="D208" s="93"/>
      <c r="E208" s="137" t="s">
        <v>207</v>
      </c>
      <c r="F208" s="24"/>
      <c r="G208" s="24"/>
      <c r="H208" s="95"/>
      <c r="I208" s="95"/>
      <c r="J208" s="100"/>
      <c r="K208" s="135">
        <v>1E-4</v>
      </c>
      <c r="L208" s="138">
        <v>9.9999999999999995E-7</v>
      </c>
      <c r="M208" s="139">
        <f>M207</f>
        <v>31.59</v>
      </c>
      <c r="N208" s="24">
        <f>PRODUCT(K208:M208)</f>
        <v>3.1589999999999999E-9</v>
      </c>
      <c r="O208" s="105"/>
      <c r="P208" s="35">
        <f>P207</f>
        <v>0.46</v>
      </c>
      <c r="Q208" s="24">
        <f>P208*K208*L208</f>
        <v>4.6000000000000003E-11</v>
      </c>
      <c r="R208" s="25"/>
    </row>
    <row r="209" spans="2:18" x14ac:dyDescent="0.2">
      <c r="B209" s="36"/>
      <c r="C209" s="32"/>
      <c r="D209" s="28"/>
      <c r="E209" s="27" t="s">
        <v>17</v>
      </c>
      <c r="F209" s="27"/>
      <c r="G209" s="27"/>
      <c r="H209" s="30"/>
      <c r="I209" s="30"/>
      <c r="J209" s="33"/>
      <c r="K209" s="21"/>
      <c r="L209" s="112"/>
      <c r="M209" s="23"/>
      <c r="N209" s="78"/>
      <c r="O209" s="105"/>
      <c r="P209" s="24"/>
      <c r="Q209" s="27">
        <f t="shared" si="4"/>
        <v>0</v>
      </c>
      <c r="R209" s="88"/>
    </row>
    <row r="210" spans="2:18" ht="20.399999999999999" x14ac:dyDescent="0.2">
      <c r="B210" s="36" t="s">
        <v>132</v>
      </c>
      <c r="C210" s="32"/>
      <c r="D210" s="31" t="s">
        <v>62</v>
      </c>
      <c r="E210" s="29" t="s">
        <v>63</v>
      </c>
      <c r="F210" s="27"/>
      <c r="G210" s="27"/>
      <c r="H210" s="30"/>
      <c r="I210" s="30"/>
      <c r="J210" s="33"/>
      <c r="K210" s="21"/>
      <c r="L210" s="112"/>
      <c r="M210" s="23"/>
      <c r="N210" s="78"/>
      <c r="O210" s="105"/>
      <c r="P210" s="24"/>
      <c r="Q210" s="27">
        <f t="shared" si="4"/>
        <v>0</v>
      </c>
      <c r="R210" s="88"/>
    </row>
    <row r="211" spans="2:18" x14ac:dyDescent="0.2">
      <c r="B211" s="36"/>
      <c r="C211" s="32"/>
      <c r="D211" s="28"/>
      <c r="E211" s="28" t="s">
        <v>16</v>
      </c>
      <c r="F211" s="27"/>
      <c r="G211" s="27"/>
      <c r="H211" s="30"/>
      <c r="I211" s="30"/>
      <c r="J211" s="33"/>
      <c r="K211" s="21"/>
      <c r="L211" s="112"/>
      <c r="M211" s="23"/>
      <c r="N211" s="78"/>
      <c r="O211" s="105"/>
      <c r="P211" s="24"/>
      <c r="Q211" s="27">
        <f t="shared" si="4"/>
        <v>0</v>
      </c>
      <c r="R211" s="88"/>
    </row>
    <row r="212" spans="2:18" x14ac:dyDescent="0.2">
      <c r="B212" s="36"/>
      <c r="C212" s="32"/>
      <c r="D212" s="28"/>
      <c r="E212" s="28" t="s">
        <v>17</v>
      </c>
      <c r="F212" s="27">
        <v>40</v>
      </c>
      <c r="G212" s="27"/>
      <c r="H212" s="30"/>
      <c r="I212" s="30"/>
      <c r="J212" s="33"/>
      <c r="K212" s="21">
        <f>ROUND(PRODUCT(F212:I212),2)</f>
        <v>40</v>
      </c>
      <c r="L212" s="112"/>
      <c r="M212" s="23"/>
      <c r="N212" s="78"/>
      <c r="O212" s="105"/>
      <c r="P212" s="24"/>
      <c r="Q212" s="27">
        <f t="shared" si="4"/>
        <v>0</v>
      </c>
      <c r="R212" s="88"/>
    </row>
    <row r="213" spans="2:18" x14ac:dyDescent="0.2">
      <c r="B213" s="36"/>
      <c r="C213" s="32"/>
      <c r="D213" s="28"/>
      <c r="E213" s="27"/>
      <c r="F213" s="27"/>
      <c r="G213" s="27"/>
      <c r="H213" s="30"/>
      <c r="I213" s="30"/>
      <c r="J213" s="33"/>
      <c r="K213" s="21"/>
      <c r="L213" s="112"/>
      <c r="M213" s="23"/>
      <c r="N213" s="78"/>
      <c r="O213" s="105"/>
      <c r="P213" s="24"/>
      <c r="Q213" s="27">
        <f t="shared" si="4"/>
        <v>0</v>
      </c>
      <c r="R213" s="88"/>
    </row>
    <row r="214" spans="2:18" x14ac:dyDescent="0.2">
      <c r="B214" s="36"/>
      <c r="C214" s="32"/>
      <c r="D214" s="28"/>
      <c r="E214" s="27" t="s">
        <v>21</v>
      </c>
      <c r="F214" s="27"/>
      <c r="G214" s="27"/>
      <c r="H214" s="30"/>
      <c r="I214" s="30"/>
      <c r="J214" s="66" t="s">
        <v>180</v>
      </c>
      <c r="K214" s="21">
        <f>ROUND(SUM(K211:K213),2)</f>
        <v>40</v>
      </c>
      <c r="L214" s="112">
        <v>0</v>
      </c>
      <c r="M214" s="23">
        <v>44.05</v>
      </c>
      <c r="N214" s="78">
        <f>ROUND(PRODUCT(K214:M214),2)</f>
        <v>0</v>
      </c>
      <c r="O214" s="105"/>
      <c r="P214" s="35">
        <v>0.64</v>
      </c>
      <c r="Q214" s="27">
        <f>P214*K214*L214</f>
        <v>0</v>
      </c>
      <c r="R214" s="88"/>
    </row>
    <row r="215" spans="2:18" x14ac:dyDescent="0.2">
      <c r="B215" s="26"/>
      <c r="C215" s="27"/>
      <c r="D215" s="93"/>
      <c r="E215" s="137" t="s">
        <v>207</v>
      </c>
      <c r="F215" s="24"/>
      <c r="G215" s="24"/>
      <c r="H215" s="95"/>
      <c r="I215" s="95"/>
      <c r="J215" s="100"/>
      <c r="K215" s="135">
        <v>1E-4</v>
      </c>
      <c r="L215" s="138">
        <v>9.9999999999999995E-7</v>
      </c>
      <c r="M215" s="139">
        <f>M214</f>
        <v>44.05</v>
      </c>
      <c r="N215" s="24">
        <f>PRODUCT(K215:M215)</f>
        <v>4.4049999999999996E-9</v>
      </c>
      <c r="O215" s="105"/>
      <c r="P215" s="35">
        <f>P214</f>
        <v>0.64</v>
      </c>
      <c r="Q215" s="24">
        <f>P215*K215*L215</f>
        <v>6.4000000000000012E-11</v>
      </c>
      <c r="R215" s="25"/>
    </row>
    <row r="216" spans="2:18" x14ac:dyDescent="0.2">
      <c r="B216" s="36"/>
      <c r="C216" s="32"/>
      <c r="D216" s="28"/>
      <c r="E216" s="27" t="s">
        <v>17</v>
      </c>
      <c r="F216" s="27"/>
      <c r="G216" s="27"/>
      <c r="H216" s="30"/>
      <c r="I216" s="30"/>
      <c r="J216" s="33"/>
      <c r="K216" s="21"/>
      <c r="L216" s="112"/>
      <c r="M216" s="23"/>
      <c r="N216" s="78"/>
      <c r="O216" s="105"/>
      <c r="P216" s="24"/>
      <c r="Q216" s="27">
        <f t="shared" si="4"/>
        <v>0</v>
      </c>
      <c r="R216" s="88"/>
    </row>
    <row r="217" spans="2:18" ht="30.6" x14ac:dyDescent="0.2">
      <c r="B217" s="36" t="s">
        <v>135</v>
      </c>
      <c r="C217" s="32"/>
      <c r="D217" s="31" t="s">
        <v>54</v>
      </c>
      <c r="E217" s="29" t="s">
        <v>55</v>
      </c>
      <c r="F217" s="27"/>
      <c r="G217" s="27"/>
      <c r="H217" s="30"/>
      <c r="I217" s="30"/>
      <c r="J217" s="33"/>
      <c r="K217" s="21"/>
      <c r="L217" s="112"/>
      <c r="M217" s="23"/>
      <c r="N217" s="78"/>
      <c r="O217" s="105"/>
      <c r="P217" s="24"/>
      <c r="Q217" s="27">
        <f t="shared" si="4"/>
        <v>0</v>
      </c>
      <c r="R217" s="88"/>
    </row>
    <row r="218" spans="2:18" x14ac:dyDescent="0.2">
      <c r="B218" s="36"/>
      <c r="C218" s="32"/>
      <c r="D218" s="28"/>
      <c r="E218" s="28" t="s">
        <v>16</v>
      </c>
      <c r="F218" s="27"/>
      <c r="G218" s="27"/>
      <c r="H218" s="30"/>
      <c r="I218" s="30"/>
      <c r="J218" s="33"/>
      <c r="K218" s="21"/>
      <c r="L218" s="112"/>
      <c r="M218" s="23"/>
      <c r="N218" s="78"/>
      <c r="O218" s="105"/>
      <c r="P218" s="24"/>
      <c r="Q218" s="27">
        <f t="shared" si="4"/>
        <v>0</v>
      </c>
      <c r="R218" s="88"/>
    </row>
    <row r="219" spans="2:18" x14ac:dyDescent="0.2">
      <c r="B219" s="36"/>
      <c r="C219" s="32"/>
      <c r="D219" s="28"/>
      <c r="E219" s="28" t="s">
        <v>17</v>
      </c>
      <c r="F219" s="27">
        <v>36</v>
      </c>
      <c r="G219" s="27"/>
      <c r="H219" s="30"/>
      <c r="I219" s="30"/>
      <c r="J219" s="33"/>
      <c r="K219" s="21">
        <f>ROUND(PRODUCT(F219:I219),2)</f>
        <v>36</v>
      </c>
      <c r="L219" s="112"/>
      <c r="M219" s="23"/>
      <c r="N219" s="78"/>
      <c r="O219" s="105"/>
      <c r="P219" s="24"/>
      <c r="Q219" s="27">
        <f t="shared" si="4"/>
        <v>0</v>
      </c>
      <c r="R219" s="88"/>
    </row>
    <row r="220" spans="2:18" x14ac:dyDescent="0.2">
      <c r="B220" s="36"/>
      <c r="C220" s="32"/>
      <c r="D220" s="28"/>
      <c r="E220" s="27"/>
      <c r="F220" s="27"/>
      <c r="G220" s="27"/>
      <c r="H220" s="30"/>
      <c r="I220" s="30"/>
      <c r="J220" s="33"/>
      <c r="K220" s="21"/>
      <c r="L220" s="112"/>
      <c r="M220" s="23"/>
      <c r="N220" s="78"/>
      <c r="O220" s="105"/>
      <c r="P220" s="24"/>
      <c r="Q220" s="27">
        <f t="shared" si="4"/>
        <v>0</v>
      </c>
      <c r="R220" s="88"/>
    </row>
    <row r="221" spans="2:18" x14ac:dyDescent="0.2">
      <c r="B221" s="36"/>
      <c r="C221" s="32"/>
      <c r="D221" s="28"/>
      <c r="E221" s="27" t="s">
        <v>21</v>
      </c>
      <c r="F221" s="27"/>
      <c r="G221" s="27"/>
      <c r="H221" s="30"/>
      <c r="I221" s="30"/>
      <c r="J221" s="66" t="s">
        <v>180</v>
      </c>
      <c r="K221" s="21">
        <f>ROUND(SUM(K218:K220),2)</f>
        <v>36</v>
      </c>
      <c r="L221" s="112">
        <v>0</v>
      </c>
      <c r="M221" s="23">
        <v>18.89</v>
      </c>
      <c r="N221" s="78">
        <f>ROUND(PRODUCT(K221:M221),2)</f>
        <v>0</v>
      </c>
      <c r="O221" s="105"/>
      <c r="P221" s="35" t="s">
        <v>176</v>
      </c>
      <c r="Q221" s="27">
        <f>P221*K221*L221</f>
        <v>0</v>
      </c>
      <c r="R221" s="88"/>
    </row>
    <row r="222" spans="2:18" x14ac:dyDescent="0.2">
      <c r="B222" s="26"/>
      <c r="C222" s="27"/>
      <c r="D222" s="93"/>
      <c r="E222" s="137" t="s">
        <v>207</v>
      </c>
      <c r="F222" s="24"/>
      <c r="G222" s="24"/>
      <c r="H222" s="95"/>
      <c r="I222" s="95"/>
      <c r="J222" s="100"/>
      <c r="K222" s="135">
        <v>1E-4</v>
      </c>
      <c r="L222" s="138">
        <v>9.9999999999999995E-7</v>
      </c>
      <c r="M222" s="139">
        <f>M221</f>
        <v>18.89</v>
      </c>
      <c r="N222" s="24">
        <f>PRODUCT(K222:M222)</f>
        <v>1.889E-9</v>
      </c>
      <c r="O222" s="105"/>
      <c r="P222" s="35" t="str">
        <f>P221</f>
        <v>0,27</v>
      </c>
      <c r="Q222" s="24">
        <f>P222*K222*L222</f>
        <v>2.7E-11</v>
      </c>
      <c r="R222" s="25"/>
    </row>
    <row r="223" spans="2:18" x14ac:dyDescent="0.2">
      <c r="B223" s="36"/>
      <c r="C223" s="32"/>
      <c r="D223" s="28"/>
      <c r="E223" s="27" t="s">
        <v>17</v>
      </c>
      <c r="F223" s="27"/>
      <c r="G223" s="27"/>
      <c r="H223" s="30"/>
      <c r="I223" s="30"/>
      <c r="J223" s="33"/>
      <c r="K223" s="21"/>
      <c r="L223" s="112"/>
      <c r="M223" s="23"/>
      <c r="N223" s="78"/>
      <c r="O223" s="105"/>
      <c r="P223" s="24"/>
      <c r="Q223" s="27">
        <f t="shared" si="4"/>
        <v>0</v>
      </c>
      <c r="R223" s="88"/>
    </row>
    <row r="224" spans="2:18" ht="30.6" x14ac:dyDescent="0.2">
      <c r="B224" s="36" t="s">
        <v>136</v>
      </c>
      <c r="C224" s="32"/>
      <c r="D224" s="31" t="s">
        <v>58</v>
      </c>
      <c r="E224" s="29" t="s">
        <v>59</v>
      </c>
      <c r="F224" s="27"/>
      <c r="G224" s="27"/>
      <c r="H224" s="30"/>
      <c r="I224" s="30"/>
      <c r="J224" s="33"/>
      <c r="K224" s="21"/>
      <c r="L224" s="112"/>
      <c r="M224" s="23"/>
      <c r="N224" s="78"/>
      <c r="O224" s="105"/>
      <c r="P224" s="24"/>
      <c r="Q224" s="27">
        <f t="shared" si="4"/>
        <v>0</v>
      </c>
      <c r="R224" s="88"/>
    </row>
    <row r="225" spans="2:18" x14ac:dyDescent="0.2">
      <c r="B225" s="36"/>
      <c r="C225" s="32"/>
      <c r="D225" s="28"/>
      <c r="E225" s="28" t="s">
        <v>16</v>
      </c>
      <c r="F225" s="27"/>
      <c r="G225" s="27"/>
      <c r="H225" s="30"/>
      <c r="I225" s="30"/>
      <c r="J225" s="33"/>
      <c r="K225" s="21"/>
      <c r="L225" s="112"/>
      <c r="M225" s="23"/>
      <c r="N225" s="78"/>
      <c r="O225" s="105"/>
      <c r="P225" s="24"/>
      <c r="Q225" s="27">
        <f t="shared" si="4"/>
        <v>0</v>
      </c>
      <c r="R225" s="88"/>
    </row>
    <row r="226" spans="2:18" x14ac:dyDescent="0.2">
      <c r="B226" s="36"/>
      <c r="C226" s="32"/>
      <c r="D226" s="28"/>
      <c r="E226" s="28" t="s">
        <v>17</v>
      </c>
      <c r="F226" s="27">
        <v>18</v>
      </c>
      <c r="G226" s="27"/>
      <c r="H226" s="30"/>
      <c r="I226" s="30"/>
      <c r="J226" s="33"/>
      <c r="K226" s="21">
        <f>ROUND(PRODUCT(F226:I226),2)</f>
        <v>18</v>
      </c>
      <c r="L226" s="112"/>
      <c r="M226" s="23"/>
      <c r="N226" s="78"/>
      <c r="O226" s="105"/>
      <c r="P226" s="24"/>
      <c r="Q226" s="27">
        <f t="shared" si="4"/>
        <v>0</v>
      </c>
      <c r="R226" s="88"/>
    </row>
    <row r="227" spans="2:18" x14ac:dyDescent="0.2">
      <c r="B227" s="36"/>
      <c r="C227" s="32"/>
      <c r="D227" s="28"/>
      <c r="E227" s="27"/>
      <c r="F227" s="27"/>
      <c r="G227" s="27"/>
      <c r="H227" s="30"/>
      <c r="I227" s="30"/>
      <c r="J227" s="33"/>
      <c r="K227" s="21"/>
      <c r="L227" s="112"/>
      <c r="M227" s="23"/>
      <c r="N227" s="78"/>
      <c r="O227" s="105"/>
      <c r="P227" s="24"/>
      <c r="Q227" s="27">
        <f t="shared" si="4"/>
        <v>0</v>
      </c>
      <c r="R227" s="88"/>
    </row>
    <row r="228" spans="2:18" x14ac:dyDescent="0.2">
      <c r="B228" s="36"/>
      <c r="C228" s="32"/>
      <c r="D228" s="28"/>
      <c r="E228" s="27" t="s">
        <v>21</v>
      </c>
      <c r="F228" s="27"/>
      <c r="G228" s="27"/>
      <c r="H228" s="30"/>
      <c r="I228" s="30"/>
      <c r="J228" s="66" t="s">
        <v>180</v>
      </c>
      <c r="K228" s="21">
        <f>ROUND(SUM(K225:K227),2)</f>
        <v>18</v>
      </c>
      <c r="L228" s="112">
        <v>0</v>
      </c>
      <c r="M228" s="23">
        <v>98.4</v>
      </c>
      <c r="N228" s="78">
        <f>ROUND(PRODUCT(K228:M228),2)</f>
        <v>0</v>
      </c>
      <c r="O228" s="105"/>
      <c r="P228" s="35">
        <v>1.42</v>
      </c>
      <c r="Q228" s="27">
        <f>P228*K228*L228</f>
        <v>0</v>
      </c>
      <c r="R228" s="88"/>
    </row>
    <row r="229" spans="2:18" x14ac:dyDescent="0.2">
      <c r="B229" s="26"/>
      <c r="C229" s="27"/>
      <c r="D229" s="93"/>
      <c r="E229" s="137" t="s">
        <v>207</v>
      </c>
      <c r="F229" s="24"/>
      <c r="G229" s="24"/>
      <c r="H229" s="95"/>
      <c r="I229" s="95"/>
      <c r="J229" s="100"/>
      <c r="K229" s="135">
        <v>1E-4</v>
      </c>
      <c r="L229" s="138">
        <v>9.9999999999999995E-7</v>
      </c>
      <c r="M229" s="139">
        <f>M228</f>
        <v>98.4</v>
      </c>
      <c r="N229" s="24">
        <f>PRODUCT(K229:M229)</f>
        <v>9.8400000000000008E-9</v>
      </c>
      <c r="O229" s="105"/>
      <c r="P229" s="35">
        <f>P228</f>
        <v>1.42</v>
      </c>
      <c r="Q229" s="24">
        <f>P229*K229*L229</f>
        <v>1.42E-10</v>
      </c>
      <c r="R229" s="25"/>
    </row>
    <row r="230" spans="2:18" x14ac:dyDescent="0.2">
      <c r="B230" s="36"/>
      <c r="C230" s="32"/>
      <c r="D230" s="28"/>
      <c r="E230" s="27" t="s">
        <v>17</v>
      </c>
      <c r="F230" s="27"/>
      <c r="G230" s="27"/>
      <c r="H230" s="30"/>
      <c r="I230" s="30"/>
      <c r="J230" s="33"/>
      <c r="K230" s="21"/>
      <c r="L230" s="112"/>
      <c r="M230" s="23"/>
      <c r="N230" s="78"/>
      <c r="O230" s="105"/>
      <c r="P230" s="24"/>
      <c r="Q230" s="27">
        <f t="shared" si="4"/>
        <v>0</v>
      </c>
      <c r="R230" s="88"/>
    </row>
    <row r="231" spans="2:18" ht="20.399999999999999" x14ac:dyDescent="0.2">
      <c r="B231" s="36" t="s">
        <v>137</v>
      </c>
      <c r="C231" s="32"/>
      <c r="D231" s="31" t="s">
        <v>56</v>
      </c>
      <c r="E231" s="29" t="s">
        <v>57</v>
      </c>
      <c r="F231" s="27"/>
      <c r="G231" s="27"/>
      <c r="H231" s="30"/>
      <c r="I231" s="30"/>
      <c r="J231" s="33"/>
      <c r="K231" s="21"/>
      <c r="L231" s="112"/>
      <c r="M231" s="23"/>
      <c r="N231" s="78"/>
      <c r="O231" s="105"/>
      <c r="P231" s="24"/>
      <c r="Q231" s="27">
        <f t="shared" si="4"/>
        <v>0</v>
      </c>
      <c r="R231" s="88"/>
    </row>
    <row r="232" spans="2:18" x14ac:dyDescent="0.2">
      <c r="B232" s="36"/>
      <c r="C232" s="32"/>
      <c r="D232" s="28"/>
      <c r="E232" s="28" t="s">
        <v>16</v>
      </c>
      <c r="F232" s="27"/>
      <c r="G232" s="27"/>
      <c r="H232" s="30"/>
      <c r="I232" s="30"/>
      <c r="J232" s="33"/>
      <c r="K232" s="21"/>
      <c r="L232" s="112"/>
      <c r="M232" s="23"/>
      <c r="N232" s="78"/>
      <c r="O232" s="105"/>
      <c r="P232" s="24"/>
      <c r="Q232" s="27">
        <f t="shared" si="4"/>
        <v>0</v>
      </c>
      <c r="R232" s="88"/>
    </row>
    <row r="233" spans="2:18" x14ac:dyDescent="0.2">
      <c r="B233" s="36"/>
      <c r="C233" s="32"/>
      <c r="D233" s="28"/>
      <c r="E233" s="28" t="s">
        <v>17</v>
      </c>
      <c r="F233" s="27">
        <v>18</v>
      </c>
      <c r="G233" s="27"/>
      <c r="H233" s="30"/>
      <c r="I233" s="30"/>
      <c r="J233" s="33"/>
      <c r="K233" s="21">
        <f>ROUND(PRODUCT(F233:I233),2)</f>
        <v>18</v>
      </c>
      <c r="L233" s="112"/>
      <c r="M233" s="23"/>
      <c r="N233" s="78"/>
      <c r="O233" s="105"/>
      <c r="P233" s="24"/>
      <c r="Q233" s="27">
        <f t="shared" si="4"/>
        <v>0</v>
      </c>
      <c r="R233" s="88"/>
    </row>
    <row r="234" spans="2:18" x14ac:dyDescent="0.2">
      <c r="B234" s="36"/>
      <c r="C234" s="32"/>
      <c r="D234" s="28"/>
      <c r="E234" s="27"/>
      <c r="F234" s="27"/>
      <c r="G234" s="27"/>
      <c r="H234" s="30"/>
      <c r="I234" s="30"/>
      <c r="J234" s="33"/>
      <c r="K234" s="21"/>
      <c r="L234" s="112"/>
      <c r="M234" s="23"/>
      <c r="N234" s="78"/>
      <c r="O234" s="105"/>
      <c r="P234" s="24"/>
      <c r="Q234" s="27">
        <f t="shared" si="4"/>
        <v>0</v>
      </c>
      <c r="R234" s="88"/>
    </row>
    <row r="235" spans="2:18" x14ac:dyDescent="0.2">
      <c r="B235" s="36"/>
      <c r="C235" s="32"/>
      <c r="D235" s="28"/>
      <c r="E235" s="27" t="s">
        <v>21</v>
      </c>
      <c r="F235" s="27"/>
      <c r="G235" s="27"/>
      <c r="H235" s="30"/>
      <c r="I235" s="30"/>
      <c r="J235" s="66" t="s">
        <v>180</v>
      </c>
      <c r="K235" s="21">
        <f>ROUND(SUM(K232:K234),2)</f>
        <v>18</v>
      </c>
      <c r="L235" s="112">
        <v>0</v>
      </c>
      <c r="M235" s="23">
        <v>98.4</v>
      </c>
      <c r="N235" s="78">
        <f>ROUND(PRODUCT(K235:M235),2)</f>
        <v>0</v>
      </c>
      <c r="O235" s="105"/>
      <c r="P235" s="35">
        <v>1.42</v>
      </c>
      <c r="Q235" s="27">
        <f>P235*K235*L235</f>
        <v>0</v>
      </c>
      <c r="R235" s="88"/>
    </row>
    <row r="236" spans="2:18" x14ac:dyDescent="0.2">
      <c r="B236" s="26"/>
      <c r="C236" s="27"/>
      <c r="D236" s="93"/>
      <c r="E236" s="137" t="s">
        <v>207</v>
      </c>
      <c r="F236" s="24"/>
      <c r="G236" s="24"/>
      <c r="H236" s="95"/>
      <c r="I236" s="95"/>
      <c r="J236" s="100"/>
      <c r="K236" s="135">
        <v>1E-4</v>
      </c>
      <c r="L236" s="138">
        <v>9.9999999999999995E-7</v>
      </c>
      <c r="M236" s="139">
        <f>M235</f>
        <v>98.4</v>
      </c>
      <c r="N236" s="24">
        <f>PRODUCT(K236:M236)</f>
        <v>9.8400000000000008E-9</v>
      </c>
      <c r="O236" s="105"/>
      <c r="P236" s="35">
        <f>P235</f>
        <v>1.42</v>
      </c>
      <c r="Q236" s="24">
        <f>P236*K236*L236</f>
        <v>1.42E-10</v>
      </c>
      <c r="R236" s="25"/>
    </row>
    <row r="237" spans="2:18" x14ac:dyDescent="0.2">
      <c r="B237" s="36"/>
      <c r="C237" s="32"/>
      <c r="D237" s="28"/>
      <c r="E237" s="27" t="s">
        <v>17</v>
      </c>
      <c r="F237" s="27"/>
      <c r="G237" s="27"/>
      <c r="H237" s="30"/>
      <c r="I237" s="30"/>
      <c r="J237" s="33"/>
      <c r="K237" s="21"/>
      <c r="L237" s="112"/>
      <c r="M237" s="23"/>
      <c r="N237" s="78"/>
      <c r="O237" s="105"/>
      <c r="P237" s="24"/>
      <c r="Q237" s="27">
        <f t="shared" si="4"/>
        <v>0</v>
      </c>
      <c r="R237" s="88"/>
    </row>
    <row r="238" spans="2:18" ht="30.6" x14ac:dyDescent="0.2">
      <c r="B238" s="36" t="s">
        <v>138</v>
      </c>
      <c r="C238" s="32"/>
      <c r="D238" s="31" t="s">
        <v>50</v>
      </c>
      <c r="E238" s="29" t="s">
        <v>51</v>
      </c>
      <c r="F238" s="27"/>
      <c r="G238" s="27"/>
      <c r="H238" s="30"/>
      <c r="I238" s="30"/>
      <c r="J238" s="33"/>
      <c r="K238" s="21"/>
      <c r="L238" s="112"/>
      <c r="M238" s="23"/>
      <c r="N238" s="78"/>
      <c r="O238" s="105"/>
      <c r="P238" s="24"/>
      <c r="Q238" s="27">
        <f t="shared" si="4"/>
        <v>0</v>
      </c>
      <c r="R238" s="88"/>
    </row>
    <row r="239" spans="2:18" x14ac:dyDescent="0.2">
      <c r="B239" s="36"/>
      <c r="C239" s="32"/>
      <c r="D239" s="28"/>
      <c r="E239" s="28" t="s">
        <v>16</v>
      </c>
      <c r="F239" s="27"/>
      <c r="G239" s="27"/>
      <c r="H239" s="30"/>
      <c r="I239" s="30"/>
      <c r="J239" s="33"/>
      <c r="K239" s="21"/>
      <c r="L239" s="112"/>
      <c r="M239" s="23"/>
      <c r="N239" s="78"/>
      <c r="O239" s="105"/>
      <c r="P239" s="24"/>
      <c r="Q239" s="27">
        <f t="shared" si="4"/>
        <v>0</v>
      </c>
      <c r="R239" s="88"/>
    </row>
    <row r="240" spans="2:18" x14ac:dyDescent="0.2">
      <c r="B240" s="36"/>
      <c r="C240" s="32"/>
      <c r="D240" s="28"/>
      <c r="E240" s="28" t="s">
        <v>17</v>
      </c>
      <c r="F240" s="27">
        <v>17</v>
      </c>
      <c r="G240" s="27"/>
      <c r="H240" s="30"/>
      <c r="I240" s="30"/>
      <c r="J240" s="33"/>
      <c r="K240" s="21">
        <f>ROUND(PRODUCT(F240:I240),2)</f>
        <v>17</v>
      </c>
      <c r="L240" s="112"/>
      <c r="M240" s="23"/>
      <c r="N240" s="78"/>
      <c r="O240" s="105"/>
      <c r="P240" s="24"/>
      <c r="Q240" s="27">
        <f t="shared" si="4"/>
        <v>0</v>
      </c>
      <c r="R240" s="88"/>
    </row>
    <row r="241" spans="2:18" x14ac:dyDescent="0.2">
      <c r="B241" s="36"/>
      <c r="C241" s="32"/>
      <c r="D241" s="28"/>
      <c r="E241" s="27"/>
      <c r="F241" s="27"/>
      <c r="G241" s="27"/>
      <c r="H241" s="30"/>
      <c r="I241" s="30"/>
      <c r="J241" s="33"/>
      <c r="K241" s="21"/>
      <c r="L241" s="112"/>
      <c r="M241" s="23"/>
      <c r="N241" s="78"/>
      <c r="O241" s="105"/>
      <c r="P241" s="24"/>
      <c r="Q241" s="27">
        <f t="shared" si="4"/>
        <v>0</v>
      </c>
      <c r="R241" s="88"/>
    </row>
    <row r="242" spans="2:18" x14ac:dyDescent="0.2">
      <c r="B242" s="36"/>
      <c r="C242" s="32"/>
      <c r="D242" s="28"/>
      <c r="E242" s="27" t="s">
        <v>21</v>
      </c>
      <c r="F242" s="27"/>
      <c r="G242" s="27"/>
      <c r="H242" s="30"/>
      <c r="I242" s="30"/>
      <c r="J242" s="66" t="s">
        <v>180</v>
      </c>
      <c r="K242" s="21">
        <f>ROUND(SUM(K239:K241),2)</f>
        <v>17</v>
      </c>
      <c r="L242" s="112">
        <v>0</v>
      </c>
      <c r="M242" s="23">
        <v>45.5</v>
      </c>
      <c r="N242" s="78">
        <f>ROUND(PRODUCT(K242:M242),2)</f>
        <v>0</v>
      </c>
      <c r="O242" s="105"/>
      <c r="P242" s="35">
        <v>0.66</v>
      </c>
      <c r="Q242" s="27">
        <f>P242*K242*L242</f>
        <v>0</v>
      </c>
      <c r="R242" s="88"/>
    </row>
    <row r="243" spans="2:18" x14ac:dyDescent="0.2">
      <c r="B243" s="26"/>
      <c r="C243" s="27"/>
      <c r="D243" s="93"/>
      <c r="E243" s="137" t="s">
        <v>207</v>
      </c>
      <c r="F243" s="24"/>
      <c r="G243" s="24"/>
      <c r="H243" s="95"/>
      <c r="I243" s="95"/>
      <c r="J243" s="100"/>
      <c r="K243" s="135">
        <v>14</v>
      </c>
      <c r="L243" s="138">
        <v>0.9</v>
      </c>
      <c r="M243" s="139">
        <f>M242</f>
        <v>45.5</v>
      </c>
      <c r="N243" s="24">
        <f>PRODUCT(K243:M243)</f>
        <v>573.29999999999995</v>
      </c>
      <c r="O243" s="105"/>
      <c r="P243" s="35">
        <f>P242</f>
        <v>0.66</v>
      </c>
      <c r="Q243" s="24">
        <f>P243*K243*L243</f>
        <v>8.3160000000000007</v>
      </c>
      <c r="R243" s="25"/>
    </row>
    <row r="244" spans="2:18" x14ac:dyDescent="0.2">
      <c r="B244" s="36"/>
      <c r="C244" s="32"/>
      <c r="D244" s="28"/>
      <c r="E244" s="27" t="s">
        <v>17</v>
      </c>
      <c r="F244" s="27"/>
      <c r="G244" s="27"/>
      <c r="H244" s="30"/>
      <c r="I244" s="30"/>
      <c r="J244" s="33"/>
      <c r="K244" s="21"/>
      <c r="L244" s="112"/>
      <c r="M244" s="23"/>
      <c r="N244" s="78"/>
      <c r="O244" s="105"/>
      <c r="P244" s="24"/>
      <c r="Q244" s="27">
        <f t="shared" si="4"/>
        <v>0</v>
      </c>
      <c r="R244" s="88"/>
    </row>
    <row r="245" spans="2:18" ht="30.6" x14ac:dyDescent="0.2">
      <c r="B245" s="36" t="s">
        <v>139</v>
      </c>
      <c r="C245" s="32"/>
      <c r="D245" s="31" t="s">
        <v>48</v>
      </c>
      <c r="E245" s="29" t="s">
        <v>49</v>
      </c>
      <c r="F245" s="27"/>
      <c r="G245" s="27"/>
      <c r="H245" s="30"/>
      <c r="I245" s="30"/>
      <c r="J245" s="33"/>
      <c r="K245" s="21"/>
      <c r="L245" s="112"/>
      <c r="M245" s="23"/>
      <c r="N245" s="78"/>
      <c r="O245" s="105"/>
      <c r="P245" s="24"/>
      <c r="Q245" s="27">
        <f t="shared" si="4"/>
        <v>0</v>
      </c>
      <c r="R245" s="88"/>
    </row>
    <row r="246" spans="2:18" x14ac:dyDescent="0.2">
      <c r="B246" s="36"/>
      <c r="C246" s="32"/>
      <c r="D246" s="28"/>
      <c r="E246" s="28" t="s">
        <v>16</v>
      </c>
      <c r="F246" s="27"/>
      <c r="G246" s="27"/>
      <c r="H246" s="30"/>
      <c r="I246" s="30"/>
      <c r="J246" s="33"/>
      <c r="K246" s="21"/>
      <c r="L246" s="112"/>
      <c r="M246" s="23"/>
      <c r="N246" s="78"/>
      <c r="O246" s="105"/>
      <c r="P246" s="24"/>
      <c r="Q246" s="27">
        <f t="shared" si="4"/>
        <v>0</v>
      </c>
      <c r="R246" s="88"/>
    </row>
    <row r="247" spans="2:18" x14ac:dyDescent="0.2">
      <c r="B247" s="36"/>
      <c r="C247" s="32"/>
      <c r="D247" s="28"/>
      <c r="E247" s="28" t="s">
        <v>17</v>
      </c>
      <c r="F247" s="27">
        <v>17</v>
      </c>
      <c r="G247" s="27"/>
      <c r="H247" s="30"/>
      <c r="I247" s="30"/>
      <c r="J247" s="33"/>
      <c r="K247" s="21">
        <f>ROUND(PRODUCT(F247:I247),2)</f>
        <v>17</v>
      </c>
      <c r="L247" s="112"/>
      <c r="M247" s="23"/>
      <c r="N247" s="78"/>
      <c r="O247" s="105"/>
      <c r="P247" s="24"/>
      <c r="Q247" s="27">
        <f t="shared" si="4"/>
        <v>0</v>
      </c>
      <c r="R247" s="88"/>
    </row>
    <row r="248" spans="2:18" x14ac:dyDescent="0.2">
      <c r="B248" s="36"/>
      <c r="C248" s="32"/>
      <c r="D248" s="28"/>
      <c r="E248" s="27"/>
      <c r="F248" s="27"/>
      <c r="G248" s="27"/>
      <c r="H248" s="30"/>
      <c r="I248" s="30"/>
      <c r="J248" s="33"/>
      <c r="K248" s="21"/>
      <c r="L248" s="112"/>
      <c r="M248" s="23"/>
      <c r="N248" s="78"/>
      <c r="O248" s="105"/>
      <c r="P248" s="24"/>
      <c r="Q248" s="27">
        <f t="shared" si="4"/>
        <v>0</v>
      </c>
      <c r="R248" s="88"/>
    </row>
    <row r="249" spans="2:18" x14ac:dyDescent="0.2">
      <c r="B249" s="36"/>
      <c r="C249" s="32"/>
      <c r="D249" s="28"/>
      <c r="E249" s="27" t="s">
        <v>21</v>
      </c>
      <c r="F249" s="27"/>
      <c r="G249" s="27"/>
      <c r="H249" s="30"/>
      <c r="I249" s="30"/>
      <c r="J249" s="66" t="s">
        <v>180</v>
      </c>
      <c r="K249" s="21">
        <f>ROUND(SUM(K246:K248),2)</f>
        <v>17</v>
      </c>
      <c r="L249" s="112">
        <v>0</v>
      </c>
      <c r="M249" s="23">
        <v>37.64</v>
      </c>
      <c r="N249" s="78">
        <f>ROUND(PRODUCT(K249:M249),2)</f>
        <v>0</v>
      </c>
      <c r="O249" s="105"/>
      <c r="P249" s="35">
        <v>0.54</v>
      </c>
      <c r="Q249" s="27">
        <f>P249*K249*L249</f>
        <v>0</v>
      </c>
      <c r="R249" s="88"/>
    </row>
    <row r="250" spans="2:18" x14ac:dyDescent="0.2">
      <c r="B250" s="26"/>
      <c r="C250" s="27"/>
      <c r="D250" s="93"/>
      <c r="E250" s="137" t="s">
        <v>207</v>
      </c>
      <c r="F250" s="24"/>
      <c r="G250" s="24"/>
      <c r="H250" s="95"/>
      <c r="I250" s="95"/>
      <c r="J250" s="100"/>
      <c r="K250" s="135">
        <v>14</v>
      </c>
      <c r="L250" s="138">
        <v>0.9</v>
      </c>
      <c r="M250" s="139">
        <f>M249</f>
        <v>37.64</v>
      </c>
      <c r="N250" s="24">
        <f>PRODUCT(K250:M250)</f>
        <v>474.26400000000001</v>
      </c>
      <c r="O250" s="105"/>
      <c r="P250" s="35">
        <f>P249</f>
        <v>0.54</v>
      </c>
      <c r="Q250" s="24">
        <f>P250*K250*L250</f>
        <v>6.8040000000000003</v>
      </c>
      <c r="R250" s="25"/>
    </row>
    <row r="251" spans="2:18" x14ac:dyDescent="0.2">
      <c r="B251" s="36"/>
      <c r="C251" s="32"/>
      <c r="D251" s="28"/>
      <c r="E251" s="27" t="s">
        <v>17</v>
      </c>
      <c r="F251" s="27"/>
      <c r="G251" s="27"/>
      <c r="H251" s="30"/>
      <c r="I251" s="30"/>
      <c r="J251" s="33"/>
      <c r="K251" s="21"/>
      <c r="L251" s="112"/>
      <c r="M251" s="23"/>
      <c r="N251" s="78"/>
      <c r="O251" s="105"/>
      <c r="P251" s="24"/>
      <c r="Q251" s="27">
        <f t="shared" si="4"/>
        <v>0</v>
      </c>
      <c r="R251" s="88"/>
    </row>
    <row r="252" spans="2:18" ht="81.599999999999994" x14ac:dyDescent="0.2">
      <c r="B252" s="36" t="s">
        <v>140</v>
      </c>
      <c r="C252" s="32"/>
      <c r="D252" s="31" t="s">
        <v>64</v>
      </c>
      <c r="E252" s="29" t="s">
        <v>65</v>
      </c>
      <c r="F252" s="27"/>
      <c r="G252" s="27"/>
      <c r="H252" s="30"/>
      <c r="I252" s="30"/>
      <c r="J252" s="33"/>
      <c r="K252" s="21"/>
      <c r="L252" s="112"/>
      <c r="M252" s="23"/>
      <c r="N252" s="78"/>
      <c r="O252" s="105"/>
      <c r="P252" s="24"/>
      <c r="Q252" s="27">
        <f t="shared" si="4"/>
        <v>0</v>
      </c>
      <c r="R252" s="88"/>
    </row>
    <row r="253" spans="2:18" x14ac:dyDescent="0.2">
      <c r="B253" s="36"/>
      <c r="C253" s="32"/>
      <c r="D253" s="28"/>
      <c r="E253" s="28" t="s">
        <v>16</v>
      </c>
      <c r="F253" s="27"/>
      <c r="G253" s="27"/>
      <c r="H253" s="30"/>
      <c r="I253" s="30"/>
      <c r="J253" s="33"/>
      <c r="K253" s="21"/>
      <c r="L253" s="112"/>
      <c r="M253" s="23"/>
      <c r="N253" s="78"/>
      <c r="O253" s="105"/>
      <c r="P253" s="24"/>
      <c r="Q253" s="27">
        <f t="shared" si="4"/>
        <v>0</v>
      </c>
      <c r="R253" s="88"/>
    </row>
    <row r="254" spans="2:18" x14ac:dyDescent="0.2">
      <c r="B254" s="36"/>
      <c r="C254" s="32"/>
      <c r="D254" s="28"/>
      <c r="E254" s="28" t="s">
        <v>17</v>
      </c>
      <c r="F254" s="27">
        <v>18</v>
      </c>
      <c r="G254" s="27"/>
      <c r="H254" s="30"/>
      <c r="I254" s="30"/>
      <c r="J254" s="33"/>
      <c r="K254" s="21">
        <f>ROUND(PRODUCT(F254:I254),2)</f>
        <v>18</v>
      </c>
      <c r="L254" s="112"/>
      <c r="M254" s="23"/>
      <c r="N254" s="78"/>
      <c r="O254" s="105"/>
      <c r="P254" s="24"/>
      <c r="Q254" s="27">
        <f t="shared" si="4"/>
        <v>0</v>
      </c>
      <c r="R254" s="88"/>
    </row>
    <row r="255" spans="2:18" x14ac:dyDescent="0.2">
      <c r="B255" s="36"/>
      <c r="C255" s="32"/>
      <c r="D255" s="28"/>
      <c r="E255" s="27"/>
      <c r="F255" s="27"/>
      <c r="G255" s="27"/>
      <c r="H255" s="30"/>
      <c r="I255" s="30"/>
      <c r="J255" s="33"/>
      <c r="K255" s="21"/>
      <c r="L255" s="112"/>
      <c r="M255" s="23"/>
      <c r="N255" s="78"/>
      <c r="O255" s="105"/>
      <c r="P255" s="24"/>
      <c r="Q255" s="27">
        <f t="shared" si="4"/>
        <v>0</v>
      </c>
      <c r="R255" s="88"/>
    </row>
    <row r="256" spans="2:18" x14ac:dyDescent="0.2">
      <c r="B256" s="36"/>
      <c r="C256" s="32"/>
      <c r="D256" s="28"/>
      <c r="E256" s="27" t="s">
        <v>21</v>
      </c>
      <c r="F256" s="27"/>
      <c r="G256" s="27"/>
      <c r="H256" s="30"/>
      <c r="I256" s="30"/>
      <c r="J256" s="66" t="s">
        <v>180</v>
      </c>
      <c r="K256" s="21">
        <f>ROUND(SUM(K253:K255),2)</f>
        <v>18</v>
      </c>
      <c r="L256" s="112">
        <v>0</v>
      </c>
      <c r="M256" s="23">
        <v>319.64</v>
      </c>
      <c r="N256" s="78">
        <f>ROUND(PRODUCT(K256:M256),2)</f>
        <v>0</v>
      </c>
      <c r="O256" s="105"/>
      <c r="P256" s="35">
        <v>4.6100000000000003</v>
      </c>
      <c r="Q256" s="27">
        <f>P256*K256*L256</f>
        <v>0</v>
      </c>
      <c r="R256" s="88"/>
    </row>
    <row r="257" spans="2:18" x14ac:dyDescent="0.2">
      <c r="B257" s="26"/>
      <c r="C257" s="27"/>
      <c r="D257" s="93"/>
      <c r="E257" s="137" t="s">
        <v>207</v>
      </c>
      <c r="F257" s="24"/>
      <c r="G257" s="24"/>
      <c r="H257" s="95"/>
      <c r="I257" s="95"/>
      <c r="J257" s="100"/>
      <c r="K257" s="135">
        <v>13</v>
      </c>
      <c r="L257" s="138">
        <v>0.9</v>
      </c>
      <c r="M257" s="139">
        <f>M256</f>
        <v>319.64</v>
      </c>
      <c r="N257" s="24">
        <f>PRODUCT(K257:M257)</f>
        <v>3739.788</v>
      </c>
      <c r="O257" s="105"/>
      <c r="P257" s="35">
        <f>P256</f>
        <v>4.6100000000000003</v>
      </c>
      <c r="Q257" s="24">
        <f>P257*K257*L257</f>
        <v>53.937000000000005</v>
      </c>
      <c r="R257" s="25"/>
    </row>
    <row r="258" spans="2:18" x14ac:dyDescent="0.2">
      <c r="B258" s="36"/>
      <c r="C258" s="32"/>
      <c r="D258" s="28"/>
      <c r="E258" s="27" t="s">
        <v>17</v>
      </c>
      <c r="F258" s="27"/>
      <c r="G258" s="27"/>
      <c r="H258" s="30"/>
      <c r="I258" s="30"/>
      <c r="J258" s="33"/>
      <c r="K258" s="21"/>
      <c r="L258" s="112"/>
      <c r="M258" s="23"/>
      <c r="N258" s="78"/>
      <c r="O258" s="105"/>
      <c r="P258" s="24"/>
      <c r="Q258" s="27">
        <f t="shared" si="4"/>
        <v>0</v>
      </c>
      <c r="R258" s="88"/>
    </row>
    <row r="259" spans="2:18" ht="61.2" x14ac:dyDescent="0.2">
      <c r="B259" s="36" t="s">
        <v>141</v>
      </c>
      <c r="C259" s="32"/>
      <c r="D259" s="31" t="s">
        <v>31</v>
      </c>
      <c r="E259" s="29" t="s">
        <v>32</v>
      </c>
      <c r="F259" s="27"/>
      <c r="G259" s="27"/>
      <c r="H259" s="30"/>
      <c r="I259" s="30"/>
      <c r="J259" s="33"/>
      <c r="K259" s="21"/>
      <c r="L259" s="112"/>
      <c r="M259" s="23"/>
      <c r="N259" s="78"/>
      <c r="O259" s="105"/>
      <c r="P259" s="24"/>
      <c r="Q259" s="27">
        <f t="shared" ref="Q259:Q339" si="5">P259*K259</f>
        <v>0</v>
      </c>
      <c r="R259" s="88"/>
    </row>
    <row r="260" spans="2:18" x14ac:dyDescent="0.2">
      <c r="B260" s="36"/>
      <c r="C260" s="32"/>
      <c r="D260" s="28"/>
      <c r="E260" s="28" t="s">
        <v>16</v>
      </c>
      <c r="F260" s="27"/>
      <c r="G260" s="27"/>
      <c r="H260" s="30"/>
      <c r="I260" s="30"/>
      <c r="J260" s="33"/>
      <c r="K260" s="21"/>
      <c r="L260" s="112"/>
      <c r="M260" s="23"/>
      <c r="N260" s="78"/>
      <c r="O260" s="105"/>
      <c r="P260" s="24"/>
      <c r="Q260" s="27">
        <f t="shared" si="5"/>
        <v>0</v>
      </c>
      <c r="R260" s="88"/>
    </row>
    <row r="261" spans="2:18" x14ac:dyDescent="0.2">
      <c r="B261" s="36"/>
      <c r="C261" s="32"/>
      <c r="D261" s="28"/>
      <c r="E261" s="28" t="s">
        <v>17</v>
      </c>
      <c r="F261" s="27">
        <v>130</v>
      </c>
      <c r="G261" s="27"/>
      <c r="H261" s="30"/>
      <c r="I261" s="30"/>
      <c r="J261" s="33"/>
      <c r="K261" s="21">
        <f>ROUND(PRODUCT(F261:I261),2)</f>
        <v>130</v>
      </c>
      <c r="L261" s="112"/>
      <c r="M261" s="23"/>
      <c r="N261" s="78"/>
      <c r="O261" s="105"/>
      <c r="P261" s="24"/>
      <c r="Q261" s="27">
        <f t="shared" si="5"/>
        <v>0</v>
      </c>
      <c r="R261" s="88"/>
    </row>
    <row r="262" spans="2:18" x14ac:dyDescent="0.2">
      <c r="B262" s="36"/>
      <c r="C262" s="32"/>
      <c r="D262" s="28"/>
      <c r="E262" s="27"/>
      <c r="F262" s="27"/>
      <c r="G262" s="27"/>
      <c r="H262" s="30"/>
      <c r="I262" s="30"/>
      <c r="J262" s="33"/>
      <c r="K262" s="21"/>
      <c r="L262" s="112"/>
      <c r="M262" s="23"/>
      <c r="N262" s="78"/>
      <c r="O262" s="105"/>
      <c r="P262" s="24"/>
      <c r="Q262" s="27">
        <f t="shared" si="5"/>
        <v>0</v>
      </c>
      <c r="R262" s="88"/>
    </row>
    <row r="263" spans="2:18" x14ac:dyDescent="0.2">
      <c r="B263" s="36"/>
      <c r="C263" s="32"/>
      <c r="D263" s="28"/>
      <c r="E263" s="27" t="s">
        <v>18</v>
      </c>
      <c r="F263" s="27"/>
      <c r="G263" s="27"/>
      <c r="H263" s="30"/>
      <c r="I263" s="30"/>
      <c r="J263" s="66" t="s">
        <v>179</v>
      </c>
      <c r="K263" s="21">
        <f>ROUND(SUM(K260:K262),2)</f>
        <v>130</v>
      </c>
      <c r="L263" s="112">
        <v>0</v>
      </c>
      <c r="M263" s="23">
        <v>52.49</v>
      </c>
      <c r="N263" s="78">
        <f>ROUND(PRODUCT(K263:M263),2)</f>
        <v>0</v>
      </c>
      <c r="O263" s="105"/>
      <c r="P263" s="35">
        <v>0.76</v>
      </c>
      <c r="Q263" s="27">
        <f>P263*K263*L263</f>
        <v>0</v>
      </c>
      <c r="R263" s="88"/>
    </row>
    <row r="264" spans="2:18" x14ac:dyDescent="0.2">
      <c r="B264" s="26"/>
      <c r="C264" s="27"/>
      <c r="D264" s="93"/>
      <c r="E264" s="137" t="s">
        <v>207</v>
      </c>
      <c r="F264" s="24"/>
      <c r="G264" s="24"/>
      <c r="H264" s="95"/>
      <c r="I264" s="95"/>
      <c r="J264" s="100"/>
      <c r="K264" s="135">
        <v>1E-4</v>
      </c>
      <c r="L264" s="138">
        <v>9.9999999999999995E-7</v>
      </c>
      <c r="M264" s="139">
        <f>M263</f>
        <v>52.49</v>
      </c>
      <c r="N264" s="24">
        <f>PRODUCT(K264:M264)</f>
        <v>5.2490000000000004E-9</v>
      </c>
      <c r="O264" s="105"/>
      <c r="P264" s="35">
        <f>P263</f>
        <v>0.76</v>
      </c>
      <c r="Q264" s="24">
        <f>P264*K264*L264</f>
        <v>7.5999999999999996E-11</v>
      </c>
      <c r="R264" s="25"/>
    </row>
    <row r="265" spans="2:18" x14ac:dyDescent="0.2">
      <c r="B265" s="36"/>
      <c r="C265" s="32"/>
      <c r="D265" s="28"/>
      <c r="E265" s="27" t="s">
        <v>17</v>
      </c>
      <c r="F265" s="27"/>
      <c r="G265" s="27"/>
      <c r="H265" s="30"/>
      <c r="I265" s="30"/>
      <c r="J265" s="33"/>
      <c r="K265" s="21"/>
      <c r="L265" s="112"/>
      <c r="M265" s="23"/>
      <c r="N265" s="78"/>
      <c r="O265" s="105"/>
      <c r="P265" s="24"/>
      <c r="Q265" s="27">
        <f t="shared" si="5"/>
        <v>0</v>
      </c>
      <c r="R265" s="88"/>
    </row>
    <row r="266" spans="2:18" ht="20.399999999999999" x14ac:dyDescent="0.2">
      <c r="B266" s="36" t="s">
        <v>142</v>
      </c>
      <c r="C266" s="32"/>
      <c r="D266" s="31" t="s">
        <v>146</v>
      </c>
      <c r="E266" s="29" t="s">
        <v>147</v>
      </c>
      <c r="F266" s="27"/>
      <c r="G266" s="27"/>
      <c r="H266" s="30"/>
      <c r="I266" s="30"/>
      <c r="J266" s="33"/>
      <c r="K266" s="21"/>
      <c r="L266" s="112"/>
      <c r="M266" s="23"/>
      <c r="N266" s="78"/>
      <c r="O266" s="105"/>
      <c r="P266" s="24"/>
      <c r="Q266" s="27">
        <f t="shared" si="5"/>
        <v>0</v>
      </c>
      <c r="R266" s="88"/>
    </row>
    <row r="267" spans="2:18" x14ac:dyDescent="0.2">
      <c r="B267" s="36"/>
      <c r="C267" s="32"/>
      <c r="D267" s="28"/>
      <c r="E267" s="28" t="s">
        <v>16</v>
      </c>
      <c r="F267" s="27"/>
      <c r="G267" s="27"/>
      <c r="H267" s="30"/>
      <c r="I267" s="30"/>
      <c r="J267" s="33"/>
      <c r="K267" s="21"/>
      <c r="L267" s="112"/>
      <c r="M267" s="23"/>
      <c r="N267" s="78"/>
      <c r="O267" s="105"/>
      <c r="P267" s="24"/>
      <c r="Q267" s="27">
        <f t="shared" si="5"/>
        <v>0</v>
      </c>
      <c r="R267" s="88"/>
    </row>
    <row r="268" spans="2:18" x14ac:dyDescent="0.2">
      <c r="B268" s="36"/>
      <c r="C268" s="32"/>
      <c r="D268" s="28"/>
      <c r="E268" s="27"/>
      <c r="F268" s="27">
        <v>130</v>
      </c>
      <c r="G268" s="27"/>
      <c r="H268" s="30"/>
      <c r="I268" s="30"/>
      <c r="J268" s="33"/>
      <c r="K268" s="21">
        <f>ROUND(PRODUCT(F268:I268),2)</f>
        <v>130</v>
      </c>
      <c r="L268" s="112"/>
      <c r="M268" s="23"/>
      <c r="N268" s="78"/>
      <c r="O268" s="105"/>
      <c r="P268" s="24"/>
      <c r="Q268" s="27">
        <f t="shared" si="5"/>
        <v>0</v>
      </c>
      <c r="R268" s="88"/>
    </row>
    <row r="269" spans="2:18" x14ac:dyDescent="0.2">
      <c r="B269" s="36"/>
      <c r="C269" s="32"/>
      <c r="D269" s="28"/>
      <c r="E269" s="27"/>
      <c r="F269" s="27"/>
      <c r="G269" s="27"/>
      <c r="H269" s="30"/>
      <c r="I269" s="30"/>
      <c r="J269" s="33"/>
      <c r="K269" s="21"/>
      <c r="L269" s="112"/>
      <c r="M269" s="23"/>
      <c r="N269" s="78"/>
      <c r="O269" s="105"/>
      <c r="P269" s="24"/>
      <c r="Q269" s="27"/>
      <c r="R269" s="88"/>
    </row>
    <row r="270" spans="2:18" x14ac:dyDescent="0.2">
      <c r="B270" s="36"/>
      <c r="C270" s="32"/>
      <c r="D270" s="28"/>
      <c r="E270" s="27" t="s">
        <v>18</v>
      </c>
      <c r="F270" s="27"/>
      <c r="G270" s="27"/>
      <c r="H270" s="30"/>
      <c r="I270" s="30"/>
      <c r="J270" s="66" t="s">
        <v>179</v>
      </c>
      <c r="K270" s="21">
        <f>ROUND(SUM(K266:K268),2)</f>
        <v>130</v>
      </c>
      <c r="L270" s="112">
        <v>0</v>
      </c>
      <c r="M270" s="23">
        <v>9.17</v>
      </c>
      <c r="N270" s="78">
        <f>ROUND(PRODUCT(K270:M270),2)</f>
        <v>0</v>
      </c>
      <c r="O270" s="105"/>
      <c r="P270" s="35" t="s">
        <v>173</v>
      </c>
      <c r="Q270" s="27">
        <f>P270*K270*L270</f>
        <v>0</v>
      </c>
      <c r="R270" s="88"/>
    </row>
    <row r="271" spans="2:18" x14ac:dyDescent="0.2">
      <c r="B271" s="26"/>
      <c r="C271" s="27"/>
      <c r="D271" s="93"/>
      <c r="E271" s="137" t="s">
        <v>207</v>
      </c>
      <c r="F271" s="24"/>
      <c r="G271" s="24"/>
      <c r="H271" s="95"/>
      <c r="I271" s="95"/>
      <c r="J271" s="100"/>
      <c r="K271" s="135">
        <v>1E-4</v>
      </c>
      <c r="L271" s="138">
        <v>9.9999999999999995E-7</v>
      </c>
      <c r="M271" s="139">
        <f>M270</f>
        <v>9.17</v>
      </c>
      <c r="N271" s="24">
        <f>PRODUCT(K271:M271)</f>
        <v>9.1700000000000004E-10</v>
      </c>
      <c r="O271" s="105"/>
      <c r="P271" s="35" t="str">
        <f>P270</f>
        <v>0,13</v>
      </c>
      <c r="Q271" s="24">
        <f>P271*K271*L271</f>
        <v>1.3E-11</v>
      </c>
      <c r="R271" s="25"/>
    </row>
    <row r="272" spans="2:18" x14ac:dyDescent="0.2">
      <c r="B272" s="36"/>
      <c r="C272" s="32"/>
      <c r="D272" s="28"/>
      <c r="E272" s="27" t="s">
        <v>17</v>
      </c>
      <c r="F272" s="27"/>
      <c r="G272" s="27"/>
      <c r="H272" s="30"/>
      <c r="I272" s="30"/>
      <c r="J272" s="66"/>
      <c r="K272" s="21"/>
      <c r="L272" s="112"/>
      <c r="M272" s="23"/>
      <c r="N272" s="78"/>
      <c r="O272" s="105"/>
      <c r="P272" s="24"/>
      <c r="Q272" s="27">
        <f t="shared" si="5"/>
        <v>0</v>
      </c>
      <c r="R272" s="88"/>
    </row>
    <row r="273" spans="2:20" ht="30.6" x14ac:dyDescent="0.2">
      <c r="B273" s="36" t="s">
        <v>143</v>
      </c>
      <c r="C273" s="32"/>
      <c r="D273" s="31" t="s">
        <v>29</v>
      </c>
      <c r="E273" s="29" t="s">
        <v>30</v>
      </c>
      <c r="F273" s="27"/>
      <c r="G273" s="27"/>
      <c r="H273" s="30"/>
      <c r="I273" s="30"/>
      <c r="J273" s="33"/>
      <c r="K273" s="21"/>
      <c r="L273" s="112"/>
      <c r="M273" s="23"/>
      <c r="N273" s="78"/>
      <c r="O273" s="105"/>
      <c r="P273" s="24"/>
      <c r="Q273" s="27">
        <f t="shared" si="5"/>
        <v>0</v>
      </c>
      <c r="R273" s="88"/>
    </row>
    <row r="274" spans="2:20" x14ac:dyDescent="0.2">
      <c r="B274" s="36"/>
      <c r="C274" s="32"/>
      <c r="D274" s="28"/>
      <c r="E274" s="28" t="s">
        <v>16</v>
      </c>
      <c r="F274" s="27"/>
      <c r="G274" s="27"/>
      <c r="H274" s="30"/>
      <c r="I274" s="30"/>
      <c r="J274" s="33"/>
      <c r="K274" s="21"/>
      <c r="L274" s="112"/>
      <c r="M274" s="23"/>
      <c r="N274" s="78"/>
      <c r="O274" s="105"/>
      <c r="P274" s="24"/>
      <c r="Q274" s="27">
        <f t="shared" si="5"/>
        <v>0</v>
      </c>
      <c r="R274" s="88"/>
    </row>
    <row r="275" spans="2:20" x14ac:dyDescent="0.2">
      <c r="B275" s="36"/>
      <c r="C275" s="32"/>
      <c r="D275" s="28"/>
      <c r="E275" s="28" t="s">
        <v>17</v>
      </c>
      <c r="F275" s="27">
        <v>90</v>
      </c>
      <c r="G275" s="27"/>
      <c r="H275" s="30"/>
      <c r="I275" s="30"/>
      <c r="J275" s="33"/>
      <c r="K275" s="21">
        <f>ROUND(PRODUCT(F275:I275),2)</f>
        <v>90</v>
      </c>
      <c r="L275" s="112"/>
      <c r="M275" s="23"/>
      <c r="N275" s="78"/>
      <c r="O275" s="105"/>
      <c r="P275" s="24"/>
      <c r="Q275" s="27">
        <f t="shared" si="5"/>
        <v>0</v>
      </c>
      <c r="R275" s="88"/>
    </row>
    <row r="276" spans="2:20" x14ac:dyDescent="0.2">
      <c r="B276" s="36"/>
      <c r="C276" s="32"/>
      <c r="D276" s="28"/>
      <c r="E276" s="27"/>
      <c r="F276" s="27"/>
      <c r="G276" s="27"/>
      <c r="H276" s="30"/>
      <c r="I276" s="30"/>
      <c r="J276" s="33"/>
      <c r="K276" s="21"/>
      <c r="L276" s="112"/>
      <c r="M276" s="23"/>
      <c r="N276" s="78"/>
      <c r="O276" s="105"/>
      <c r="P276" s="24"/>
      <c r="Q276" s="27">
        <f t="shared" si="5"/>
        <v>0</v>
      </c>
      <c r="R276" s="88"/>
    </row>
    <row r="277" spans="2:20" x14ac:dyDescent="0.2">
      <c r="B277" s="36"/>
      <c r="C277" s="32"/>
      <c r="D277" s="28"/>
      <c r="E277" s="27" t="s">
        <v>21</v>
      </c>
      <c r="F277" s="27"/>
      <c r="G277" s="27"/>
      <c r="H277" s="30"/>
      <c r="I277" s="30"/>
      <c r="J277" s="66" t="s">
        <v>180</v>
      </c>
      <c r="K277" s="21">
        <f>ROUND(SUM(K274:K276),2)</f>
        <v>90</v>
      </c>
      <c r="L277" s="112">
        <v>0</v>
      </c>
      <c r="M277" s="23">
        <v>29.7</v>
      </c>
      <c r="N277" s="78">
        <f>ROUND(PRODUCT(K277:M277),2)</f>
        <v>0</v>
      </c>
      <c r="O277" s="105"/>
      <c r="P277" s="35">
        <v>0.43</v>
      </c>
      <c r="Q277" s="27">
        <f>P277*K277*L277</f>
        <v>0</v>
      </c>
      <c r="R277" s="88"/>
    </row>
    <row r="278" spans="2:20" x14ac:dyDescent="0.2">
      <c r="B278" s="26"/>
      <c r="C278" s="27"/>
      <c r="D278" s="93"/>
      <c r="E278" s="137" t="s">
        <v>207</v>
      </c>
      <c r="F278" s="24"/>
      <c r="G278" s="24"/>
      <c r="H278" s="95"/>
      <c r="I278" s="95"/>
      <c r="J278" s="100"/>
      <c r="K278" s="135">
        <f>ROUND(K277*(3/4),0)</f>
        <v>68</v>
      </c>
      <c r="L278" s="138">
        <v>0.9</v>
      </c>
      <c r="M278" s="139">
        <f>M277</f>
        <v>29.7</v>
      </c>
      <c r="N278" s="24">
        <f>PRODUCT(K278:M278)</f>
        <v>1817.64</v>
      </c>
      <c r="O278" s="105"/>
      <c r="P278" s="35">
        <f>P277</f>
        <v>0.43</v>
      </c>
      <c r="Q278" s="24">
        <f>P278*K278*L278</f>
        <v>26.315999999999999</v>
      </c>
      <c r="R278" s="25"/>
      <c r="T278" s="2" t="s">
        <v>248</v>
      </c>
    </row>
    <row r="279" spans="2:20" x14ac:dyDescent="0.2">
      <c r="B279" s="36"/>
      <c r="C279" s="32"/>
      <c r="D279" s="28"/>
      <c r="E279" s="27" t="s">
        <v>17</v>
      </c>
      <c r="F279" s="27"/>
      <c r="G279" s="27"/>
      <c r="H279" s="30"/>
      <c r="I279" s="30"/>
      <c r="J279" s="33"/>
      <c r="K279" s="21"/>
      <c r="L279" s="112"/>
      <c r="M279" s="23"/>
      <c r="N279" s="78"/>
      <c r="O279" s="105"/>
      <c r="P279" s="24"/>
      <c r="Q279" s="27">
        <f t="shared" si="5"/>
        <v>0</v>
      </c>
      <c r="R279" s="88"/>
    </row>
    <row r="280" spans="2:20" s="111" customFormat="1" ht="30.6" x14ac:dyDescent="0.2">
      <c r="B280" s="36" t="s">
        <v>144</v>
      </c>
      <c r="C280" s="32"/>
      <c r="D280" s="74" t="s">
        <v>150</v>
      </c>
      <c r="E280" s="94" t="s">
        <v>151</v>
      </c>
      <c r="F280" s="24"/>
      <c r="G280" s="24"/>
      <c r="H280" s="95"/>
      <c r="I280" s="95"/>
      <c r="J280" s="99"/>
      <c r="K280" s="97"/>
      <c r="L280" s="112"/>
      <c r="M280" s="96"/>
      <c r="N280" s="24"/>
      <c r="O280" s="105"/>
      <c r="P280" s="24"/>
      <c r="Q280" s="24">
        <f t="shared" si="5"/>
        <v>0</v>
      </c>
      <c r="R280" s="25"/>
    </row>
    <row r="281" spans="2:20" s="111" customFormat="1" x14ac:dyDescent="0.2">
      <c r="B281" s="36"/>
      <c r="C281" s="32"/>
      <c r="D281" s="93"/>
      <c r="E281" s="93" t="s">
        <v>16</v>
      </c>
      <c r="F281" s="24"/>
      <c r="G281" s="24"/>
      <c r="H281" s="95"/>
      <c r="I281" s="95"/>
      <c r="J281" s="99"/>
      <c r="K281" s="97"/>
      <c r="L281" s="112"/>
      <c r="M281" s="96"/>
      <c r="N281" s="24"/>
      <c r="O281" s="105"/>
      <c r="P281" s="24"/>
      <c r="Q281" s="24">
        <f t="shared" si="5"/>
        <v>0</v>
      </c>
      <c r="R281" s="25"/>
    </row>
    <row r="282" spans="2:20" s="111" customFormat="1" x14ac:dyDescent="0.2">
      <c r="B282" s="36"/>
      <c r="C282" s="32"/>
      <c r="D282" s="93"/>
      <c r="E282" s="93" t="s">
        <v>17</v>
      </c>
      <c r="F282" s="24">
        <v>205</v>
      </c>
      <c r="G282" s="24"/>
      <c r="H282" s="95"/>
      <c r="I282" s="95"/>
      <c r="J282" s="99"/>
      <c r="K282" s="97">
        <f>ROUND(PRODUCT(F282:I282),2)</f>
        <v>205</v>
      </c>
      <c r="L282" s="112"/>
      <c r="M282" s="96"/>
      <c r="N282" s="24"/>
      <c r="O282" s="105"/>
      <c r="P282" s="24"/>
      <c r="Q282" s="24">
        <f t="shared" si="5"/>
        <v>0</v>
      </c>
      <c r="R282" s="25"/>
    </row>
    <row r="283" spans="2:20" s="111" customFormat="1" x14ac:dyDescent="0.2">
      <c r="B283" s="36"/>
      <c r="C283" s="32"/>
      <c r="D283" s="93"/>
      <c r="E283" s="24"/>
      <c r="F283" s="24"/>
      <c r="G283" s="24"/>
      <c r="H283" s="95"/>
      <c r="I283" s="95"/>
      <c r="J283" s="99"/>
      <c r="K283" s="97"/>
      <c r="L283" s="112"/>
      <c r="M283" s="96"/>
      <c r="N283" s="24"/>
      <c r="O283" s="105"/>
      <c r="P283" s="24"/>
      <c r="Q283" s="24">
        <f t="shared" si="5"/>
        <v>0</v>
      </c>
      <c r="R283" s="25"/>
    </row>
    <row r="284" spans="2:20" s="111" customFormat="1" x14ac:dyDescent="0.2">
      <c r="B284" s="36"/>
      <c r="C284" s="32"/>
      <c r="D284" s="93"/>
      <c r="E284" s="24" t="s">
        <v>21</v>
      </c>
      <c r="F284" s="24"/>
      <c r="G284" s="24"/>
      <c r="H284" s="95"/>
      <c r="I284" s="95"/>
      <c r="J284" s="98" t="s">
        <v>180</v>
      </c>
      <c r="K284" s="97">
        <f>ROUND(SUM(K281:K283),2)</f>
        <v>205</v>
      </c>
      <c r="L284" s="112">
        <v>0</v>
      </c>
      <c r="M284" s="96">
        <v>29.7</v>
      </c>
      <c r="N284" s="24">
        <f>ROUND(PRODUCT(K284:M284),2)</f>
        <v>0</v>
      </c>
      <c r="O284" s="105"/>
      <c r="P284" s="35">
        <v>0.43</v>
      </c>
      <c r="Q284" s="27">
        <f>P284*K284*L284</f>
        <v>0</v>
      </c>
      <c r="R284" s="25"/>
      <c r="T284" s="2" t="s">
        <v>248</v>
      </c>
    </row>
    <row r="285" spans="2:20" x14ac:dyDescent="0.2">
      <c r="B285" s="26"/>
      <c r="C285" s="27"/>
      <c r="D285" s="93"/>
      <c r="E285" s="137" t="s">
        <v>207</v>
      </c>
      <c r="F285" s="24"/>
      <c r="G285" s="24"/>
      <c r="H285" s="95"/>
      <c r="I285" s="95"/>
      <c r="J285" s="100"/>
      <c r="K285" s="135">
        <f>ROUND(K284*(3/4),0)</f>
        <v>154</v>
      </c>
      <c r="L285" s="138">
        <v>0.9</v>
      </c>
      <c r="M285" s="139">
        <f>M284</f>
        <v>29.7</v>
      </c>
      <c r="N285" s="24">
        <f>PRODUCT(K285:M285)</f>
        <v>4116.42</v>
      </c>
      <c r="O285" s="105"/>
      <c r="P285" s="35">
        <f>P284</f>
        <v>0.43</v>
      </c>
      <c r="Q285" s="24">
        <f>P285*K285*L285</f>
        <v>59.597999999999999</v>
      </c>
      <c r="R285" s="25"/>
    </row>
    <row r="286" spans="2:20" s="111" customFormat="1" x14ac:dyDescent="0.2">
      <c r="B286" s="36"/>
      <c r="C286" s="32"/>
      <c r="D286" s="93"/>
      <c r="E286" s="24" t="s">
        <v>17</v>
      </c>
      <c r="F286" s="24"/>
      <c r="G286" s="24"/>
      <c r="H286" s="95"/>
      <c r="I286" s="95"/>
      <c r="J286" s="99"/>
      <c r="K286" s="97"/>
      <c r="L286" s="112"/>
      <c r="M286" s="96"/>
      <c r="N286" s="24"/>
      <c r="O286" s="105"/>
      <c r="P286" s="24"/>
      <c r="Q286" s="24">
        <f t="shared" si="5"/>
        <v>0</v>
      </c>
      <c r="R286" s="25"/>
    </row>
    <row r="287" spans="2:20" s="111" customFormat="1" ht="112.2" x14ac:dyDescent="0.2">
      <c r="B287" s="36" t="s">
        <v>145</v>
      </c>
      <c r="C287" s="32"/>
      <c r="D287" s="74" t="s">
        <v>195</v>
      </c>
      <c r="E287" s="94" t="s">
        <v>194</v>
      </c>
      <c r="F287" s="24"/>
      <c r="G287" s="24"/>
      <c r="H287" s="95"/>
      <c r="I287" s="95"/>
      <c r="J287" s="99"/>
      <c r="K287" s="97"/>
      <c r="L287" s="112"/>
      <c r="M287" s="96"/>
      <c r="N287" s="24"/>
      <c r="O287" s="105"/>
      <c r="P287" s="24"/>
      <c r="Q287" s="24">
        <f t="shared" si="5"/>
        <v>0</v>
      </c>
      <c r="R287" s="25"/>
    </row>
    <row r="288" spans="2:20" x14ac:dyDescent="0.2">
      <c r="B288" s="36"/>
      <c r="C288" s="32"/>
      <c r="D288" s="28"/>
      <c r="E288" s="28" t="s">
        <v>16</v>
      </c>
      <c r="F288" s="27"/>
      <c r="G288" s="27"/>
      <c r="H288" s="30"/>
      <c r="I288" s="30"/>
      <c r="J288" s="33"/>
      <c r="K288" s="21"/>
      <c r="L288" s="112"/>
      <c r="M288" s="23"/>
      <c r="N288" s="78"/>
      <c r="O288" s="105"/>
      <c r="P288" s="24"/>
      <c r="Q288" s="27">
        <f t="shared" si="5"/>
        <v>0</v>
      </c>
      <c r="R288" s="88"/>
    </row>
    <row r="289" spans="2:18" x14ac:dyDescent="0.2">
      <c r="B289" s="36"/>
      <c r="C289" s="32"/>
      <c r="D289" s="28"/>
      <c r="E289" s="28" t="s">
        <v>17</v>
      </c>
      <c r="F289" s="27">
        <v>131</v>
      </c>
      <c r="G289" s="27"/>
      <c r="H289" s="30"/>
      <c r="I289" s="30"/>
      <c r="J289" s="33"/>
      <c r="K289" s="21">
        <f>ROUND(PRODUCT(F289:I289),2)</f>
        <v>131</v>
      </c>
      <c r="L289" s="112"/>
      <c r="M289" s="23"/>
      <c r="N289" s="78"/>
      <c r="O289" s="105"/>
      <c r="P289" s="24"/>
      <c r="Q289" s="27">
        <f t="shared" si="5"/>
        <v>0</v>
      </c>
      <c r="R289" s="88"/>
    </row>
    <row r="290" spans="2:18" x14ac:dyDescent="0.2">
      <c r="B290" s="36"/>
      <c r="C290" s="32"/>
      <c r="D290" s="28"/>
      <c r="E290" s="27"/>
      <c r="F290" s="27"/>
      <c r="G290" s="27"/>
      <c r="H290" s="30"/>
      <c r="I290" s="30"/>
      <c r="J290" s="33"/>
      <c r="K290" s="21"/>
      <c r="L290" s="112"/>
      <c r="M290" s="23"/>
      <c r="N290" s="78"/>
      <c r="O290" s="105"/>
      <c r="P290" s="24"/>
      <c r="Q290" s="27">
        <f t="shared" si="5"/>
        <v>0</v>
      </c>
      <c r="R290" s="88"/>
    </row>
    <row r="291" spans="2:18" x14ac:dyDescent="0.2">
      <c r="B291" s="36"/>
      <c r="C291" s="32"/>
      <c r="D291" s="28"/>
      <c r="E291" s="27" t="s">
        <v>21</v>
      </c>
      <c r="F291" s="27"/>
      <c r="G291" s="27"/>
      <c r="H291" s="30"/>
      <c r="I291" s="30"/>
      <c r="J291" s="66" t="s">
        <v>180</v>
      </c>
      <c r="K291" s="21">
        <f>ROUND(SUM(K288:K290),2)</f>
        <v>131</v>
      </c>
      <c r="L291" s="112">
        <v>0</v>
      </c>
      <c r="M291" s="23">
        <v>164.42</v>
      </c>
      <c r="N291" s="78">
        <f>ROUND(PRODUCT(K291:M291),2)</f>
        <v>0</v>
      </c>
      <c r="O291" s="105"/>
      <c r="P291" s="35">
        <v>2.37</v>
      </c>
      <c r="Q291" s="27">
        <f>P291*K291*L291</f>
        <v>0</v>
      </c>
      <c r="R291" s="88"/>
    </row>
    <row r="292" spans="2:18" x14ac:dyDescent="0.2">
      <c r="B292" s="26"/>
      <c r="C292" s="27"/>
      <c r="D292" s="93"/>
      <c r="E292" s="137" t="s">
        <v>207</v>
      </c>
      <c r="F292" s="24"/>
      <c r="G292" s="24"/>
      <c r="H292" s="95"/>
      <c r="I292" s="95"/>
      <c r="J292" s="100"/>
      <c r="K292" s="135">
        <v>1E-4</v>
      </c>
      <c r="L292" s="138">
        <v>9.9999999999999995E-7</v>
      </c>
      <c r="M292" s="139">
        <f>M291</f>
        <v>164.42</v>
      </c>
      <c r="N292" s="24">
        <f>PRODUCT(K292:M292)</f>
        <v>1.6441999999999999E-8</v>
      </c>
      <c r="O292" s="105"/>
      <c r="P292" s="35">
        <f>P291</f>
        <v>2.37</v>
      </c>
      <c r="Q292" s="24">
        <f>P292*K292*L292</f>
        <v>2.3700000000000001E-10</v>
      </c>
      <c r="R292" s="25"/>
    </row>
    <row r="293" spans="2:18" x14ac:dyDescent="0.2">
      <c r="B293" s="36"/>
      <c r="C293" s="32"/>
      <c r="D293" s="28"/>
      <c r="E293" s="27"/>
      <c r="F293" s="27"/>
      <c r="G293" s="27"/>
      <c r="H293" s="30"/>
      <c r="I293" s="30"/>
      <c r="J293" s="66"/>
      <c r="K293" s="21"/>
      <c r="L293" s="112"/>
      <c r="M293" s="23"/>
      <c r="N293" s="78"/>
      <c r="O293" s="105"/>
      <c r="P293" s="35"/>
      <c r="Q293" s="27"/>
      <c r="R293" s="88"/>
    </row>
    <row r="294" spans="2:18" ht="71.400000000000006" x14ac:dyDescent="0.2">
      <c r="B294" s="36" t="s">
        <v>148</v>
      </c>
      <c r="C294" s="32"/>
      <c r="D294" s="28" t="s">
        <v>197</v>
      </c>
      <c r="E294" s="29" t="s">
        <v>196</v>
      </c>
      <c r="F294" s="27"/>
      <c r="G294" s="27"/>
      <c r="H294" s="30"/>
      <c r="I294" s="30"/>
      <c r="J294" s="66"/>
      <c r="K294" s="21"/>
      <c r="L294" s="112"/>
      <c r="M294" s="23"/>
      <c r="N294" s="78"/>
      <c r="O294" s="105"/>
      <c r="P294" s="35"/>
      <c r="Q294" s="27"/>
      <c r="R294" s="88"/>
    </row>
    <row r="295" spans="2:18" x14ac:dyDescent="0.2">
      <c r="B295" s="36"/>
      <c r="C295" s="32"/>
      <c r="D295" s="28"/>
      <c r="E295" s="28" t="s">
        <v>16</v>
      </c>
      <c r="F295" s="27"/>
      <c r="G295" s="27"/>
      <c r="H295" s="30"/>
      <c r="I295" s="30"/>
      <c r="J295" s="33"/>
      <c r="K295" s="21"/>
      <c r="L295" s="112"/>
      <c r="M295" s="23"/>
      <c r="N295" s="78"/>
      <c r="O295" s="105"/>
      <c r="P295" s="24"/>
      <c r="Q295" s="27">
        <f>P295*K295</f>
        <v>0</v>
      </c>
      <c r="R295" s="88"/>
    </row>
    <row r="296" spans="2:18" x14ac:dyDescent="0.2">
      <c r="B296" s="36"/>
      <c r="C296" s="32"/>
      <c r="D296" s="28"/>
      <c r="E296" s="28" t="s">
        <v>17</v>
      </c>
      <c r="F296" s="27">
        <v>2</v>
      </c>
      <c r="G296" s="27"/>
      <c r="H296" s="30"/>
      <c r="I296" s="30"/>
      <c r="J296" s="33"/>
      <c r="K296" s="21">
        <f>ROUND(PRODUCT(F296:I296),2)</f>
        <v>2</v>
      </c>
      <c r="L296" s="112"/>
      <c r="M296" s="23"/>
      <c r="N296" s="78"/>
      <c r="O296" s="105"/>
      <c r="P296" s="24"/>
      <c r="Q296" s="27">
        <f>P296*K296</f>
        <v>0</v>
      </c>
      <c r="R296" s="88"/>
    </row>
    <row r="297" spans="2:18" x14ac:dyDescent="0.2">
      <c r="B297" s="36"/>
      <c r="C297" s="32"/>
      <c r="D297" s="28"/>
      <c r="E297" s="27"/>
      <c r="F297" s="27"/>
      <c r="G297" s="27"/>
      <c r="H297" s="30"/>
      <c r="I297" s="30"/>
      <c r="J297" s="33"/>
      <c r="K297" s="21"/>
      <c r="L297" s="112"/>
      <c r="M297" s="23"/>
      <c r="N297" s="78"/>
      <c r="O297" s="105"/>
      <c r="P297" s="24"/>
      <c r="Q297" s="27">
        <f>P297*K297</f>
        <v>0</v>
      </c>
      <c r="R297" s="88"/>
    </row>
    <row r="298" spans="2:18" x14ac:dyDescent="0.2">
      <c r="B298" s="36"/>
      <c r="C298" s="32"/>
      <c r="D298" s="28"/>
      <c r="E298" s="27" t="s">
        <v>21</v>
      </c>
      <c r="F298" s="27"/>
      <c r="G298" s="27"/>
      <c r="H298" s="30"/>
      <c r="I298" s="30"/>
      <c r="J298" s="66" t="s">
        <v>180</v>
      </c>
      <c r="K298" s="21">
        <f>ROUND(SUM(K295:K297),2)</f>
        <v>2</v>
      </c>
      <c r="L298" s="112">
        <v>0</v>
      </c>
      <c r="M298" s="23">
        <v>96.63</v>
      </c>
      <c r="N298" s="78">
        <f>ROUND(PRODUCT(K298:M298),2)</f>
        <v>0</v>
      </c>
      <c r="O298" s="105"/>
      <c r="P298" s="35">
        <v>1.39</v>
      </c>
      <c r="Q298" s="27">
        <f>P298*K298*L298</f>
        <v>0</v>
      </c>
      <c r="R298" s="88"/>
    </row>
    <row r="299" spans="2:18" x14ac:dyDescent="0.2">
      <c r="B299" s="26"/>
      <c r="C299" s="27"/>
      <c r="D299" s="93"/>
      <c r="E299" s="137" t="s">
        <v>207</v>
      </c>
      <c r="F299" s="24"/>
      <c r="G299" s="24"/>
      <c r="H299" s="95"/>
      <c r="I299" s="95"/>
      <c r="J299" s="100"/>
      <c r="K299" s="135">
        <v>1E-4</v>
      </c>
      <c r="L299" s="138">
        <v>9.9999999999999995E-7</v>
      </c>
      <c r="M299" s="139">
        <f>M298</f>
        <v>96.63</v>
      </c>
      <c r="N299" s="24">
        <f>PRODUCT(K299:M299)</f>
        <v>9.6630000000000002E-9</v>
      </c>
      <c r="O299" s="105"/>
      <c r="P299" s="35">
        <f>P298</f>
        <v>1.39</v>
      </c>
      <c r="Q299" s="24">
        <f>P299*K299*L299</f>
        <v>1.3899999999999999E-10</v>
      </c>
      <c r="R299" s="25"/>
    </row>
    <row r="300" spans="2:18" x14ac:dyDescent="0.2">
      <c r="B300" s="36"/>
      <c r="C300" s="32"/>
      <c r="D300" s="28"/>
      <c r="E300" s="27"/>
      <c r="F300" s="27"/>
      <c r="G300" s="27"/>
      <c r="H300" s="30"/>
      <c r="I300" s="30"/>
      <c r="J300" s="66"/>
      <c r="K300" s="21"/>
      <c r="L300" s="112"/>
      <c r="M300" s="23"/>
      <c r="N300" s="78"/>
      <c r="O300" s="105"/>
      <c r="P300" s="35"/>
      <c r="Q300" s="27"/>
      <c r="R300" s="88"/>
    </row>
    <row r="301" spans="2:18" ht="30.6" x14ac:dyDescent="0.2">
      <c r="B301" s="36" t="s">
        <v>149</v>
      </c>
      <c r="C301" s="32"/>
      <c r="D301" s="31" t="s">
        <v>70</v>
      </c>
      <c r="E301" s="29" t="s">
        <v>71</v>
      </c>
      <c r="F301" s="27"/>
      <c r="G301" s="27"/>
      <c r="H301" s="30"/>
      <c r="I301" s="30"/>
      <c r="J301" s="33"/>
      <c r="K301" s="21"/>
      <c r="L301" s="112"/>
      <c r="M301" s="23"/>
      <c r="N301" s="78"/>
      <c r="O301" s="105"/>
      <c r="P301" s="24"/>
      <c r="Q301" s="27">
        <f t="shared" si="5"/>
        <v>0</v>
      </c>
      <c r="R301" s="88"/>
    </row>
    <row r="302" spans="2:18" x14ac:dyDescent="0.2">
      <c r="B302" s="36"/>
      <c r="C302" s="32"/>
      <c r="D302" s="28"/>
      <c r="E302" s="28" t="s">
        <v>16</v>
      </c>
      <c r="F302" s="27"/>
      <c r="G302" s="27"/>
      <c r="H302" s="30"/>
      <c r="I302" s="30"/>
      <c r="J302" s="33"/>
      <c r="K302" s="21"/>
      <c r="L302" s="112"/>
      <c r="M302" s="23"/>
      <c r="N302" s="78"/>
      <c r="O302" s="105"/>
      <c r="P302" s="24"/>
      <c r="Q302" s="27">
        <f t="shared" si="5"/>
        <v>0</v>
      </c>
      <c r="R302" s="88"/>
    </row>
    <row r="303" spans="2:18" x14ac:dyDescent="0.2">
      <c r="B303" s="36"/>
      <c r="C303" s="32"/>
      <c r="D303" s="28"/>
      <c r="E303" s="28" t="s">
        <v>17</v>
      </c>
      <c r="F303" s="27">
        <v>2</v>
      </c>
      <c r="G303" s="27"/>
      <c r="H303" s="30"/>
      <c r="I303" s="30"/>
      <c r="J303" s="33"/>
      <c r="K303" s="21">
        <f>ROUND(PRODUCT(F303:I303),2)</f>
        <v>2</v>
      </c>
      <c r="L303" s="112"/>
      <c r="M303" s="23"/>
      <c r="N303" s="78"/>
      <c r="O303" s="105"/>
      <c r="P303" s="24"/>
      <c r="Q303" s="27">
        <f t="shared" si="5"/>
        <v>0</v>
      </c>
      <c r="R303" s="88"/>
    </row>
    <row r="304" spans="2:18" x14ac:dyDescent="0.2">
      <c r="B304" s="36"/>
      <c r="C304" s="32"/>
      <c r="D304" s="28"/>
      <c r="E304" s="27"/>
      <c r="F304" s="27"/>
      <c r="G304" s="27"/>
      <c r="H304" s="30"/>
      <c r="I304" s="30"/>
      <c r="J304" s="33"/>
      <c r="K304" s="21"/>
      <c r="L304" s="112"/>
      <c r="M304" s="23"/>
      <c r="N304" s="78"/>
      <c r="O304" s="105"/>
      <c r="P304" s="24"/>
      <c r="Q304" s="27">
        <f t="shared" si="5"/>
        <v>0</v>
      </c>
      <c r="R304" s="88"/>
    </row>
    <row r="305" spans="2:18" x14ac:dyDescent="0.2">
      <c r="B305" s="36"/>
      <c r="C305" s="32"/>
      <c r="D305" s="28"/>
      <c r="E305" s="27" t="s">
        <v>21</v>
      </c>
      <c r="F305" s="27"/>
      <c r="G305" s="27"/>
      <c r="H305" s="30"/>
      <c r="I305" s="30"/>
      <c r="J305" s="66" t="s">
        <v>180</v>
      </c>
      <c r="K305" s="21">
        <f>ROUND(SUM(K302:K304),2)</f>
        <v>2</v>
      </c>
      <c r="L305" s="112">
        <v>0</v>
      </c>
      <c r="M305" s="23">
        <v>66.98</v>
      </c>
      <c r="N305" s="78">
        <f>ROUND(PRODUCT(K305:M305),2)</f>
        <v>0</v>
      </c>
      <c r="O305" s="105"/>
      <c r="P305" s="35">
        <v>0.97</v>
      </c>
      <c r="Q305" s="27">
        <f>P305*K305*L305</f>
        <v>0</v>
      </c>
      <c r="R305" s="88"/>
    </row>
    <row r="306" spans="2:18" x14ac:dyDescent="0.2">
      <c r="B306" s="26"/>
      <c r="C306" s="27"/>
      <c r="D306" s="93"/>
      <c r="E306" s="137" t="s">
        <v>207</v>
      </c>
      <c r="F306" s="24"/>
      <c r="G306" s="24"/>
      <c r="H306" s="95"/>
      <c r="I306" s="95"/>
      <c r="J306" s="100"/>
      <c r="K306" s="135">
        <v>1E-4</v>
      </c>
      <c r="L306" s="138">
        <v>9.9999999999999995E-7</v>
      </c>
      <c r="M306" s="139">
        <f>M305</f>
        <v>66.98</v>
      </c>
      <c r="N306" s="24">
        <f>PRODUCT(K306:M306)</f>
        <v>6.6980000000000007E-9</v>
      </c>
      <c r="O306" s="105"/>
      <c r="P306" s="35">
        <f>P305</f>
        <v>0.97</v>
      </c>
      <c r="Q306" s="24">
        <f>P306*K306*L306</f>
        <v>9.7000000000000001E-11</v>
      </c>
      <c r="R306" s="25"/>
    </row>
    <row r="307" spans="2:18" x14ac:dyDescent="0.2">
      <c r="B307" s="36"/>
      <c r="C307" s="32"/>
      <c r="D307" s="28"/>
      <c r="E307" s="27" t="s">
        <v>17</v>
      </c>
      <c r="F307" s="27"/>
      <c r="G307" s="27"/>
      <c r="H307" s="30"/>
      <c r="I307" s="30"/>
      <c r="J307" s="33"/>
      <c r="K307" s="21"/>
      <c r="L307" s="112"/>
      <c r="M307" s="23"/>
      <c r="N307" s="78"/>
      <c r="O307" s="105"/>
      <c r="P307" s="24"/>
      <c r="Q307" s="27">
        <f t="shared" si="5"/>
        <v>0</v>
      </c>
      <c r="R307" s="88"/>
    </row>
    <row r="308" spans="2:18" ht="30.6" x14ac:dyDescent="0.2">
      <c r="B308" s="36" t="s">
        <v>152</v>
      </c>
      <c r="C308" s="32"/>
      <c r="D308" s="31" t="s">
        <v>68</v>
      </c>
      <c r="E308" s="29" t="s">
        <v>69</v>
      </c>
      <c r="F308" s="27"/>
      <c r="G308" s="27"/>
      <c r="H308" s="30"/>
      <c r="I308" s="30"/>
      <c r="J308" s="33"/>
      <c r="K308" s="21"/>
      <c r="L308" s="112"/>
      <c r="M308" s="23"/>
      <c r="N308" s="78"/>
      <c r="O308" s="105"/>
      <c r="P308" s="24"/>
      <c r="Q308" s="27">
        <f t="shared" si="5"/>
        <v>0</v>
      </c>
      <c r="R308" s="88"/>
    </row>
    <row r="309" spans="2:18" x14ac:dyDescent="0.2">
      <c r="B309" s="36"/>
      <c r="C309" s="32"/>
      <c r="D309" s="28"/>
      <c r="E309" s="28" t="s">
        <v>16</v>
      </c>
      <c r="F309" s="27"/>
      <c r="G309" s="27"/>
      <c r="H309" s="30"/>
      <c r="I309" s="30"/>
      <c r="J309" s="33"/>
      <c r="K309" s="21"/>
      <c r="L309" s="112"/>
      <c r="M309" s="23"/>
      <c r="N309" s="78"/>
      <c r="O309" s="105"/>
      <c r="P309" s="24"/>
      <c r="Q309" s="27">
        <f t="shared" si="5"/>
        <v>0</v>
      </c>
      <c r="R309" s="88"/>
    </row>
    <row r="310" spans="2:18" x14ac:dyDescent="0.2">
      <c r="B310" s="36"/>
      <c r="C310" s="32"/>
      <c r="D310" s="28"/>
      <c r="E310" s="28" t="s">
        <v>17</v>
      </c>
      <c r="F310" s="27">
        <v>17</v>
      </c>
      <c r="G310" s="27"/>
      <c r="H310" s="30"/>
      <c r="I310" s="30"/>
      <c r="J310" s="33"/>
      <c r="K310" s="21">
        <f>ROUND(PRODUCT(F310:I310),2)</f>
        <v>17</v>
      </c>
      <c r="L310" s="112"/>
      <c r="M310" s="23"/>
      <c r="N310" s="78"/>
      <c r="O310" s="105"/>
      <c r="P310" s="24"/>
      <c r="Q310" s="27">
        <f t="shared" si="5"/>
        <v>0</v>
      </c>
      <c r="R310" s="88"/>
    </row>
    <row r="311" spans="2:18" x14ac:dyDescent="0.2">
      <c r="B311" s="36"/>
      <c r="C311" s="32"/>
      <c r="D311" s="28"/>
      <c r="E311" s="27"/>
      <c r="F311" s="27"/>
      <c r="G311" s="27"/>
      <c r="H311" s="30"/>
      <c r="I311" s="30"/>
      <c r="J311" s="33"/>
      <c r="K311" s="21"/>
      <c r="L311" s="112"/>
      <c r="M311" s="23"/>
      <c r="N311" s="78"/>
      <c r="O311" s="105"/>
      <c r="P311" s="24"/>
      <c r="Q311" s="27">
        <f t="shared" si="5"/>
        <v>0</v>
      </c>
      <c r="R311" s="88"/>
    </row>
    <row r="312" spans="2:18" x14ac:dyDescent="0.2">
      <c r="B312" s="36"/>
      <c r="C312" s="32"/>
      <c r="D312" s="28"/>
      <c r="E312" s="27" t="s">
        <v>21</v>
      </c>
      <c r="F312" s="27"/>
      <c r="G312" s="27"/>
      <c r="H312" s="30"/>
      <c r="I312" s="30"/>
      <c r="J312" s="66" t="s">
        <v>180</v>
      </c>
      <c r="K312" s="21">
        <f>ROUND(SUM(K309:K311),2)</f>
        <v>17</v>
      </c>
      <c r="L312" s="112">
        <v>0</v>
      </c>
      <c r="M312" s="23">
        <v>53.44</v>
      </c>
      <c r="N312" s="78">
        <f>ROUND(PRODUCT(K312:M312),2)</f>
        <v>0</v>
      </c>
      <c r="O312" s="105"/>
      <c r="P312" s="35">
        <v>0.77</v>
      </c>
      <c r="Q312" s="27">
        <f>P312*K312*L312</f>
        <v>0</v>
      </c>
      <c r="R312" s="88"/>
    </row>
    <row r="313" spans="2:18" x14ac:dyDescent="0.2">
      <c r="B313" s="26"/>
      <c r="C313" s="27"/>
      <c r="D313" s="93"/>
      <c r="E313" s="137" t="s">
        <v>207</v>
      </c>
      <c r="F313" s="24"/>
      <c r="G313" s="24"/>
      <c r="H313" s="95"/>
      <c r="I313" s="95"/>
      <c r="J313" s="100"/>
      <c r="K313" s="135">
        <v>1E-4</v>
      </c>
      <c r="L313" s="138">
        <v>9.9999999999999995E-7</v>
      </c>
      <c r="M313" s="139">
        <f>M312</f>
        <v>53.44</v>
      </c>
      <c r="N313" s="24">
        <f>PRODUCT(K313:M313)</f>
        <v>5.3439999999999997E-9</v>
      </c>
      <c r="O313" s="105"/>
      <c r="P313" s="35">
        <f>P312</f>
        <v>0.77</v>
      </c>
      <c r="Q313" s="24">
        <f>P313*K313*L313</f>
        <v>7.6999999999999993E-11</v>
      </c>
      <c r="R313" s="25"/>
    </row>
    <row r="314" spans="2:18" x14ac:dyDescent="0.2">
      <c r="B314" s="36"/>
      <c r="C314" s="32"/>
      <c r="D314" s="28"/>
      <c r="E314" s="27" t="s">
        <v>17</v>
      </c>
      <c r="F314" s="27"/>
      <c r="G314" s="27"/>
      <c r="H314" s="30"/>
      <c r="I314" s="30"/>
      <c r="J314" s="33"/>
      <c r="K314" s="21"/>
      <c r="L314" s="112"/>
      <c r="M314" s="23"/>
      <c r="N314" s="78"/>
      <c r="O314" s="105"/>
      <c r="P314" s="24"/>
      <c r="Q314" s="27">
        <f t="shared" si="5"/>
        <v>0</v>
      </c>
      <c r="R314" s="88"/>
    </row>
    <row r="315" spans="2:18" ht="51" x14ac:dyDescent="0.2">
      <c r="B315" s="36" t="s">
        <v>153</v>
      </c>
      <c r="C315" s="32"/>
      <c r="D315" s="31" t="s">
        <v>66</v>
      </c>
      <c r="E315" s="29" t="s">
        <v>67</v>
      </c>
      <c r="F315" s="27"/>
      <c r="G315" s="27"/>
      <c r="H315" s="30"/>
      <c r="I315" s="30"/>
      <c r="J315" s="33"/>
      <c r="K315" s="21"/>
      <c r="L315" s="112"/>
      <c r="M315" s="23"/>
      <c r="N315" s="78"/>
      <c r="O315" s="105"/>
      <c r="P315" s="24"/>
      <c r="Q315" s="27">
        <f t="shared" si="5"/>
        <v>0</v>
      </c>
      <c r="R315" s="88"/>
    </row>
    <row r="316" spans="2:18" x14ac:dyDescent="0.2">
      <c r="B316" s="36"/>
      <c r="C316" s="32"/>
      <c r="D316" s="28"/>
      <c r="E316" s="28" t="s">
        <v>16</v>
      </c>
      <c r="F316" s="27"/>
      <c r="G316" s="27"/>
      <c r="H316" s="30"/>
      <c r="I316" s="30"/>
      <c r="J316" s="33"/>
      <c r="K316" s="21"/>
      <c r="L316" s="112"/>
      <c r="M316" s="23"/>
      <c r="N316" s="78"/>
      <c r="O316" s="105"/>
      <c r="P316" s="24"/>
      <c r="Q316" s="27">
        <f t="shared" si="5"/>
        <v>0</v>
      </c>
      <c r="R316" s="88"/>
    </row>
    <row r="317" spans="2:18" x14ac:dyDescent="0.2">
      <c r="B317" s="36"/>
      <c r="C317" s="32"/>
      <c r="D317" s="28"/>
      <c r="E317" s="28" t="s">
        <v>17</v>
      </c>
      <c r="F317" s="27">
        <v>1</v>
      </c>
      <c r="G317" s="27"/>
      <c r="H317" s="30"/>
      <c r="I317" s="30"/>
      <c r="J317" s="33"/>
      <c r="K317" s="21">
        <f>ROUND(PRODUCT(F317:I317),2)</f>
        <v>1</v>
      </c>
      <c r="L317" s="112"/>
      <c r="M317" s="23"/>
      <c r="N317" s="78"/>
      <c r="O317" s="105"/>
      <c r="P317" s="24"/>
      <c r="Q317" s="27">
        <f t="shared" si="5"/>
        <v>0</v>
      </c>
      <c r="R317" s="88"/>
    </row>
    <row r="318" spans="2:18" x14ac:dyDescent="0.2">
      <c r="B318" s="36"/>
      <c r="C318" s="32"/>
      <c r="D318" s="28"/>
      <c r="E318" s="27"/>
      <c r="F318" s="27"/>
      <c r="G318" s="27"/>
      <c r="H318" s="30"/>
      <c r="I318" s="30"/>
      <c r="J318" s="33"/>
      <c r="K318" s="21"/>
      <c r="L318" s="112"/>
      <c r="M318" s="23"/>
      <c r="N318" s="78"/>
      <c r="O318" s="105"/>
      <c r="P318" s="24"/>
      <c r="Q318" s="27">
        <f t="shared" si="5"/>
        <v>0</v>
      </c>
      <c r="R318" s="88"/>
    </row>
    <row r="319" spans="2:18" x14ac:dyDescent="0.2">
      <c r="B319" s="36"/>
      <c r="C319" s="32"/>
      <c r="D319" s="28"/>
      <c r="E319" s="27" t="s">
        <v>21</v>
      </c>
      <c r="F319" s="27"/>
      <c r="G319" s="27"/>
      <c r="H319" s="30"/>
      <c r="I319" s="30"/>
      <c r="J319" s="66" t="s">
        <v>180</v>
      </c>
      <c r="K319" s="21">
        <f>ROUND(SUM(K316:K318),2)</f>
        <v>1</v>
      </c>
      <c r="L319" s="112">
        <v>0</v>
      </c>
      <c r="M319" s="23">
        <v>76.5</v>
      </c>
      <c r="N319" s="78">
        <f>ROUND(PRODUCT(K319:M319),2)</f>
        <v>0</v>
      </c>
      <c r="O319" s="105"/>
      <c r="P319" s="35">
        <v>1.1000000000000001</v>
      </c>
      <c r="Q319" s="27">
        <f>P319*K319*L319</f>
        <v>0</v>
      </c>
      <c r="R319" s="88"/>
    </row>
    <row r="320" spans="2:18" x14ac:dyDescent="0.2">
      <c r="B320" s="26"/>
      <c r="C320" s="27"/>
      <c r="D320" s="93"/>
      <c r="E320" s="137" t="s">
        <v>207</v>
      </c>
      <c r="F320" s="24"/>
      <c r="G320" s="24"/>
      <c r="H320" s="95"/>
      <c r="I320" s="95"/>
      <c r="J320" s="100"/>
      <c r="K320" s="135">
        <v>1</v>
      </c>
      <c r="L320" s="138">
        <v>0.9</v>
      </c>
      <c r="M320" s="139">
        <f>M319</f>
        <v>76.5</v>
      </c>
      <c r="N320" s="24">
        <f>PRODUCT(K320:M320)</f>
        <v>68.850000000000009</v>
      </c>
      <c r="O320" s="105"/>
      <c r="P320" s="35">
        <f>P319</f>
        <v>1.1000000000000001</v>
      </c>
      <c r="Q320" s="24">
        <f>P320*K320*L320</f>
        <v>0.9900000000000001</v>
      </c>
      <c r="R320" s="25"/>
    </row>
    <row r="321" spans="2:18" x14ac:dyDescent="0.2">
      <c r="B321" s="36"/>
      <c r="C321" s="32"/>
      <c r="D321" s="28"/>
      <c r="E321" s="27" t="s">
        <v>17</v>
      </c>
      <c r="F321" s="27"/>
      <c r="G321" s="27"/>
      <c r="H321" s="30"/>
      <c r="I321" s="30"/>
      <c r="J321" s="33"/>
      <c r="K321" s="21"/>
      <c r="L321" s="112"/>
      <c r="M321" s="23"/>
      <c r="N321" s="78"/>
      <c r="O321" s="105"/>
      <c r="P321" s="24"/>
      <c r="Q321" s="27">
        <f t="shared" si="5"/>
        <v>0</v>
      </c>
      <c r="R321" s="88"/>
    </row>
    <row r="322" spans="2:18" ht="51" x14ac:dyDescent="0.2">
      <c r="B322" s="36" t="s">
        <v>154</v>
      </c>
      <c r="C322" s="32"/>
      <c r="D322" s="31" t="s">
        <v>157</v>
      </c>
      <c r="E322" s="29" t="s">
        <v>158</v>
      </c>
      <c r="F322" s="27"/>
      <c r="G322" s="27"/>
      <c r="H322" s="30"/>
      <c r="I322" s="30"/>
      <c r="J322" s="33"/>
      <c r="K322" s="21"/>
      <c r="L322" s="112"/>
      <c r="M322" s="23"/>
      <c r="N322" s="78"/>
      <c r="O322" s="105"/>
      <c r="P322" s="24"/>
      <c r="Q322" s="27">
        <f t="shared" si="5"/>
        <v>0</v>
      </c>
      <c r="R322" s="88"/>
    </row>
    <row r="323" spans="2:18" x14ac:dyDescent="0.2">
      <c r="B323" s="36"/>
      <c r="C323" s="32"/>
      <c r="D323" s="28"/>
      <c r="E323" s="28" t="s">
        <v>16</v>
      </c>
      <c r="F323" s="27"/>
      <c r="G323" s="27"/>
      <c r="H323" s="30"/>
      <c r="I323" s="30"/>
      <c r="J323" s="33"/>
      <c r="K323" s="21"/>
      <c r="L323" s="112"/>
      <c r="M323" s="23"/>
      <c r="N323" s="78"/>
      <c r="O323" s="105"/>
      <c r="P323" s="24"/>
      <c r="Q323" s="27">
        <f t="shared" si="5"/>
        <v>0</v>
      </c>
      <c r="R323" s="88"/>
    </row>
    <row r="324" spans="2:18" x14ac:dyDescent="0.2">
      <c r="B324" s="36"/>
      <c r="C324" s="32"/>
      <c r="D324" s="28"/>
      <c r="E324" s="28" t="s">
        <v>17</v>
      </c>
      <c r="F324" s="27">
        <v>3</v>
      </c>
      <c r="G324" s="27"/>
      <c r="H324" s="30"/>
      <c r="I324" s="30"/>
      <c r="J324" s="33"/>
      <c r="K324" s="21">
        <f>ROUND(PRODUCT(F324:I324),2)</f>
        <v>3</v>
      </c>
      <c r="L324" s="112"/>
      <c r="M324" s="23"/>
      <c r="N324" s="78"/>
      <c r="O324" s="105"/>
      <c r="P324" s="24"/>
      <c r="Q324" s="27">
        <f t="shared" si="5"/>
        <v>0</v>
      </c>
      <c r="R324" s="88"/>
    </row>
    <row r="325" spans="2:18" x14ac:dyDescent="0.2">
      <c r="B325" s="36"/>
      <c r="C325" s="32"/>
      <c r="D325" s="28"/>
      <c r="E325" s="27"/>
      <c r="F325" s="27"/>
      <c r="G325" s="27"/>
      <c r="H325" s="30"/>
      <c r="I325" s="30"/>
      <c r="J325" s="33"/>
      <c r="K325" s="21"/>
      <c r="L325" s="112"/>
      <c r="M325" s="23"/>
      <c r="N325" s="78"/>
      <c r="O325" s="105"/>
      <c r="P325" s="24"/>
      <c r="Q325" s="27">
        <f t="shared" si="5"/>
        <v>0</v>
      </c>
      <c r="R325" s="88"/>
    </row>
    <row r="326" spans="2:18" x14ac:dyDescent="0.2">
      <c r="B326" s="36"/>
      <c r="C326" s="32"/>
      <c r="D326" s="28"/>
      <c r="E326" s="27" t="s">
        <v>21</v>
      </c>
      <c r="F326" s="27"/>
      <c r="G326" s="27"/>
      <c r="H326" s="30"/>
      <c r="I326" s="30"/>
      <c r="J326" s="66" t="s">
        <v>180</v>
      </c>
      <c r="K326" s="21">
        <f>ROUND(SUM(K323:K325),2)</f>
        <v>3</v>
      </c>
      <c r="L326" s="112">
        <v>0</v>
      </c>
      <c r="M326" s="23">
        <v>62.72</v>
      </c>
      <c r="N326" s="78">
        <f>ROUND(PRODUCT(K326:M326),2)</f>
        <v>0</v>
      </c>
      <c r="O326" s="105"/>
      <c r="P326" s="35">
        <v>0.91</v>
      </c>
      <c r="Q326" s="27">
        <f>P326*K326*L326</f>
        <v>0</v>
      </c>
      <c r="R326" s="88"/>
    </row>
    <row r="327" spans="2:18" x14ac:dyDescent="0.2">
      <c r="B327" s="26"/>
      <c r="C327" s="27"/>
      <c r="D327" s="93"/>
      <c r="E327" s="137" t="s">
        <v>207</v>
      </c>
      <c r="F327" s="24"/>
      <c r="G327" s="24"/>
      <c r="H327" s="95"/>
      <c r="I327" s="95"/>
      <c r="J327" s="100"/>
      <c r="K327" s="135">
        <v>1E-4</v>
      </c>
      <c r="L327" s="138">
        <v>9.9999999999999995E-7</v>
      </c>
      <c r="M327" s="139">
        <f>M326</f>
        <v>62.72</v>
      </c>
      <c r="N327" s="24">
        <f>PRODUCT(K327:M327)</f>
        <v>6.2719999999999998E-9</v>
      </c>
      <c r="O327" s="105"/>
      <c r="P327" s="35">
        <f>P326</f>
        <v>0.91</v>
      </c>
      <c r="Q327" s="24">
        <f>P327*K327*L327</f>
        <v>9.0999999999999996E-11</v>
      </c>
      <c r="R327" s="25"/>
    </row>
    <row r="328" spans="2:18" x14ac:dyDescent="0.2">
      <c r="B328" s="36"/>
      <c r="C328" s="32"/>
      <c r="D328" s="28"/>
      <c r="E328" s="27" t="s">
        <v>17</v>
      </c>
      <c r="F328" s="27"/>
      <c r="G328" s="27"/>
      <c r="H328" s="30"/>
      <c r="I328" s="30"/>
      <c r="J328" s="33"/>
      <c r="K328" s="21"/>
      <c r="L328" s="112"/>
      <c r="M328" s="23"/>
      <c r="N328" s="78"/>
      <c r="O328" s="105"/>
      <c r="P328" s="24"/>
      <c r="Q328" s="27">
        <f t="shared" si="5"/>
        <v>0</v>
      </c>
      <c r="R328" s="88"/>
    </row>
    <row r="329" spans="2:18" ht="51" x14ac:dyDescent="0.2">
      <c r="B329" s="36" t="s">
        <v>155</v>
      </c>
      <c r="C329" s="32"/>
      <c r="D329" s="31" t="s">
        <v>160</v>
      </c>
      <c r="E329" s="29" t="s">
        <v>161</v>
      </c>
      <c r="F329" s="27"/>
      <c r="G329" s="27"/>
      <c r="H329" s="30"/>
      <c r="I329" s="30"/>
      <c r="J329" s="33"/>
      <c r="K329" s="21"/>
      <c r="L329" s="112"/>
      <c r="M329" s="23"/>
      <c r="N329" s="78"/>
      <c r="O329" s="105"/>
      <c r="P329" s="24"/>
      <c r="Q329" s="27">
        <f t="shared" si="5"/>
        <v>0</v>
      </c>
      <c r="R329" s="88"/>
    </row>
    <row r="330" spans="2:18" x14ac:dyDescent="0.2">
      <c r="B330" s="36"/>
      <c r="C330" s="32"/>
      <c r="D330" s="28"/>
      <c r="E330" s="28" t="s">
        <v>16</v>
      </c>
      <c r="F330" s="27"/>
      <c r="G330" s="27"/>
      <c r="H330" s="30"/>
      <c r="I330" s="30"/>
      <c r="J330" s="33"/>
      <c r="K330" s="21"/>
      <c r="L330" s="112"/>
      <c r="M330" s="23"/>
      <c r="N330" s="78"/>
      <c r="O330" s="105"/>
      <c r="P330" s="24"/>
      <c r="Q330" s="27">
        <f t="shared" si="5"/>
        <v>0</v>
      </c>
      <c r="R330" s="88"/>
    </row>
    <row r="331" spans="2:18" x14ac:dyDescent="0.2">
      <c r="B331" s="36"/>
      <c r="C331" s="32"/>
      <c r="D331" s="28"/>
      <c r="E331" s="28" t="s">
        <v>17</v>
      </c>
      <c r="F331" s="27">
        <v>14</v>
      </c>
      <c r="G331" s="27"/>
      <c r="H331" s="30"/>
      <c r="I331" s="30"/>
      <c r="J331" s="33"/>
      <c r="K331" s="21">
        <f>ROUND(PRODUCT(F331:I331),2)</f>
        <v>14</v>
      </c>
      <c r="L331" s="112"/>
      <c r="M331" s="23"/>
      <c r="N331" s="78"/>
      <c r="O331" s="105"/>
      <c r="P331" s="24"/>
      <c r="Q331" s="27">
        <f t="shared" si="5"/>
        <v>0</v>
      </c>
      <c r="R331" s="88"/>
    </row>
    <row r="332" spans="2:18" x14ac:dyDescent="0.2">
      <c r="B332" s="36"/>
      <c r="C332" s="32"/>
      <c r="D332" s="28"/>
      <c r="E332" s="27"/>
      <c r="F332" s="27"/>
      <c r="G332" s="27"/>
      <c r="H332" s="30"/>
      <c r="I332" s="30"/>
      <c r="J332" s="33"/>
      <c r="K332" s="21"/>
      <c r="L332" s="112"/>
      <c r="M332" s="23"/>
      <c r="N332" s="78"/>
      <c r="O332" s="105"/>
      <c r="P332" s="24"/>
      <c r="Q332" s="27">
        <f t="shared" si="5"/>
        <v>0</v>
      </c>
      <c r="R332" s="88"/>
    </row>
    <row r="333" spans="2:18" x14ac:dyDescent="0.2">
      <c r="B333" s="36"/>
      <c r="C333" s="32"/>
      <c r="D333" s="28"/>
      <c r="E333" s="27" t="s">
        <v>21</v>
      </c>
      <c r="F333" s="27"/>
      <c r="G333" s="27"/>
      <c r="H333" s="30"/>
      <c r="I333" s="30"/>
      <c r="J333" s="66" t="s">
        <v>180</v>
      </c>
      <c r="K333" s="21">
        <f>ROUND(SUM(K330:K332),2)</f>
        <v>14</v>
      </c>
      <c r="L333" s="112">
        <v>0</v>
      </c>
      <c r="M333" s="23">
        <v>44.07</v>
      </c>
      <c r="N333" s="78">
        <f>ROUND(PRODUCT(K333:M333),2)</f>
        <v>0</v>
      </c>
      <c r="O333" s="105"/>
      <c r="P333" s="35">
        <v>0.64</v>
      </c>
      <c r="Q333" s="27">
        <f>P333*K333*L333</f>
        <v>0</v>
      </c>
      <c r="R333" s="88"/>
    </row>
    <row r="334" spans="2:18" x14ac:dyDescent="0.2">
      <c r="B334" s="26"/>
      <c r="C334" s="27"/>
      <c r="D334" s="93"/>
      <c r="E334" s="137" t="s">
        <v>207</v>
      </c>
      <c r="F334" s="24"/>
      <c r="G334" s="24"/>
      <c r="H334" s="95"/>
      <c r="I334" s="95"/>
      <c r="J334" s="100"/>
      <c r="K334" s="135">
        <v>14</v>
      </c>
      <c r="L334" s="138">
        <v>0.9</v>
      </c>
      <c r="M334" s="139">
        <f>M333</f>
        <v>44.07</v>
      </c>
      <c r="N334" s="24">
        <f>PRODUCT(K334:M334)</f>
        <v>555.28200000000004</v>
      </c>
      <c r="O334" s="105"/>
      <c r="P334" s="35">
        <f>P333</f>
        <v>0.64</v>
      </c>
      <c r="Q334" s="24">
        <f>P334*K334*L334</f>
        <v>8.0640000000000018</v>
      </c>
      <c r="R334" s="25"/>
    </row>
    <row r="335" spans="2:18" x14ac:dyDescent="0.2">
      <c r="B335" s="36"/>
      <c r="C335" s="32"/>
      <c r="D335" s="28"/>
      <c r="E335" s="27" t="s">
        <v>17</v>
      </c>
      <c r="F335" s="27"/>
      <c r="G335" s="27"/>
      <c r="H335" s="30"/>
      <c r="I335" s="30"/>
      <c r="J335" s="33"/>
      <c r="K335" s="21"/>
      <c r="L335" s="112"/>
      <c r="M335" s="23"/>
      <c r="N335" s="78"/>
      <c r="O335" s="105"/>
      <c r="P335" s="24"/>
      <c r="Q335" s="27">
        <f t="shared" si="5"/>
        <v>0</v>
      </c>
      <c r="R335" s="88"/>
    </row>
    <row r="336" spans="2:18" s="111" customFormat="1" ht="51" x14ac:dyDescent="0.2">
      <c r="B336" s="36" t="s">
        <v>156</v>
      </c>
      <c r="C336" s="32"/>
      <c r="D336" s="74" t="s">
        <v>163</v>
      </c>
      <c r="E336" s="94" t="s">
        <v>164</v>
      </c>
      <c r="F336" s="24"/>
      <c r="G336" s="24"/>
      <c r="H336" s="95"/>
      <c r="I336" s="95"/>
      <c r="J336" s="99"/>
      <c r="K336" s="97"/>
      <c r="L336" s="112"/>
      <c r="M336" s="96"/>
      <c r="N336" s="24"/>
      <c r="O336" s="105"/>
      <c r="P336" s="24"/>
      <c r="Q336" s="24">
        <f t="shared" si="5"/>
        <v>0</v>
      </c>
      <c r="R336" s="25"/>
    </row>
    <row r="337" spans="2:18" s="111" customFormat="1" x14ac:dyDescent="0.2">
      <c r="B337" s="36"/>
      <c r="C337" s="32"/>
      <c r="D337" s="93"/>
      <c r="E337" s="93" t="s">
        <v>16</v>
      </c>
      <c r="F337" s="24"/>
      <c r="G337" s="24"/>
      <c r="H337" s="95"/>
      <c r="I337" s="95"/>
      <c r="J337" s="99"/>
      <c r="K337" s="97"/>
      <c r="L337" s="112"/>
      <c r="M337" s="96"/>
      <c r="N337" s="24"/>
      <c r="O337" s="105"/>
      <c r="P337" s="24"/>
      <c r="Q337" s="24">
        <f t="shared" si="5"/>
        <v>0</v>
      </c>
      <c r="R337" s="25"/>
    </row>
    <row r="338" spans="2:18" s="111" customFormat="1" x14ac:dyDescent="0.2">
      <c r="B338" s="36"/>
      <c r="C338" s="32"/>
      <c r="D338" s="93"/>
      <c r="E338" s="93" t="s">
        <v>17</v>
      </c>
      <c r="F338" s="24">
        <v>4</v>
      </c>
      <c r="G338" s="24"/>
      <c r="H338" s="95"/>
      <c r="I338" s="95"/>
      <c r="J338" s="99"/>
      <c r="K338" s="97">
        <f>ROUND(PRODUCT(F338:I338),2)</f>
        <v>4</v>
      </c>
      <c r="L338" s="112"/>
      <c r="M338" s="96"/>
      <c r="N338" s="24"/>
      <c r="O338" s="105"/>
      <c r="P338" s="24"/>
      <c r="Q338" s="24">
        <f t="shared" si="5"/>
        <v>0</v>
      </c>
      <c r="R338" s="25"/>
    </row>
    <row r="339" spans="2:18" s="111" customFormat="1" x14ac:dyDescent="0.2">
      <c r="B339" s="36"/>
      <c r="C339" s="32"/>
      <c r="D339" s="93"/>
      <c r="E339" s="24"/>
      <c r="F339" s="24"/>
      <c r="G339" s="24"/>
      <c r="H339" s="95"/>
      <c r="I339" s="95"/>
      <c r="J339" s="99"/>
      <c r="K339" s="97"/>
      <c r="L339" s="112"/>
      <c r="M339" s="96"/>
      <c r="N339" s="24"/>
      <c r="O339" s="105"/>
      <c r="P339" s="24"/>
      <c r="Q339" s="24">
        <f t="shared" si="5"/>
        <v>0</v>
      </c>
      <c r="R339" s="25"/>
    </row>
    <row r="340" spans="2:18" s="111" customFormat="1" x14ac:dyDescent="0.2">
      <c r="B340" s="36"/>
      <c r="C340" s="32"/>
      <c r="D340" s="93"/>
      <c r="E340" s="24" t="s">
        <v>21</v>
      </c>
      <c r="F340" s="24"/>
      <c r="G340" s="24"/>
      <c r="H340" s="95"/>
      <c r="I340" s="95"/>
      <c r="J340" s="98" t="s">
        <v>180</v>
      </c>
      <c r="K340" s="97">
        <f>ROUND(SUM(K337:K339),2)</f>
        <v>4</v>
      </c>
      <c r="L340" s="112">
        <v>0</v>
      </c>
      <c r="M340" s="96">
        <v>200.75</v>
      </c>
      <c r="N340" s="24">
        <f>ROUND(PRODUCT(K340:M340),2)</f>
        <v>0</v>
      </c>
      <c r="O340" s="105"/>
      <c r="P340" s="35">
        <v>4.5</v>
      </c>
      <c r="Q340" s="27">
        <f>P340*K340*L340</f>
        <v>0</v>
      </c>
      <c r="R340" s="25"/>
    </row>
    <row r="341" spans="2:18" x14ac:dyDescent="0.2">
      <c r="B341" s="26"/>
      <c r="C341" s="27"/>
      <c r="D341" s="93"/>
      <c r="E341" s="137" t="s">
        <v>207</v>
      </c>
      <c r="F341" s="24"/>
      <c r="G341" s="24"/>
      <c r="H341" s="95"/>
      <c r="I341" s="95"/>
      <c r="J341" s="100"/>
      <c r="K341" s="135">
        <v>1E-4</v>
      </c>
      <c r="L341" s="138">
        <v>9.9999999999999995E-7</v>
      </c>
      <c r="M341" s="139">
        <f>M340</f>
        <v>200.75</v>
      </c>
      <c r="N341" s="24">
        <f>PRODUCT(K341:M341)</f>
        <v>2.0074999999999999E-8</v>
      </c>
      <c r="O341" s="105"/>
      <c r="P341" s="35">
        <f>P340</f>
        <v>4.5</v>
      </c>
      <c r="Q341" s="24">
        <f>P341*K341*L341</f>
        <v>4.5E-10</v>
      </c>
      <c r="R341" s="25"/>
    </row>
    <row r="342" spans="2:18" s="111" customFormat="1" x14ac:dyDescent="0.2">
      <c r="B342" s="36"/>
      <c r="C342" s="32"/>
      <c r="D342" s="93"/>
      <c r="E342" s="24" t="s">
        <v>17</v>
      </c>
      <c r="F342" s="24"/>
      <c r="G342" s="24"/>
      <c r="H342" s="95"/>
      <c r="I342" s="95"/>
      <c r="J342" s="99"/>
      <c r="K342" s="97"/>
      <c r="L342" s="112"/>
      <c r="M342" s="96"/>
      <c r="N342" s="24"/>
      <c r="O342" s="105"/>
      <c r="P342" s="24"/>
      <c r="Q342" s="24">
        <f t="shared" ref="Q342:Q363" si="6">P342*K342</f>
        <v>0</v>
      </c>
      <c r="R342" s="25"/>
    </row>
    <row r="343" spans="2:18" s="111" customFormat="1" ht="30.6" x14ac:dyDescent="0.2">
      <c r="B343" s="36" t="s">
        <v>159</v>
      </c>
      <c r="C343" s="32"/>
      <c r="D343" s="74" t="s">
        <v>166</v>
      </c>
      <c r="E343" s="94" t="s">
        <v>167</v>
      </c>
      <c r="F343" s="24"/>
      <c r="G343" s="24"/>
      <c r="H343" s="95"/>
      <c r="I343" s="95"/>
      <c r="J343" s="99"/>
      <c r="K343" s="97"/>
      <c r="L343" s="112"/>
      <c r="M343" s="96"/>
      <c r="N343" s="24"/>
      <c r="O343" s="105"/>
      <c r="P343" s="24"/>
      <c r="Q343" s="24">
        <f t="shared" si="6"/>
        <v>0</v>
      </c>
      <c r="R343" s="25"/>
    </row>
    <row r="344" spans="2:18" s="111" customFormat="1" x14ac:dyDescent="0.2">
      <c r="B344" s="36"/>
      <c r="C344" s="32"/>
      <c r="D344" s="93"/>
      <c r="E344" s="93" t="s">
        <v>16</v>
      </c>
      <c r="F344" s="24"/>
      <c r="G344" s="24"/>
      <c r="H344" s="95"/>
      <c r="I344" s="95"/>
      <c r="J344" s="99"/>
      <c r="K344" s="97"/>
      <c r="L344" s="112"/>
      <c r="M344" s="96"/>
      <c r="N344" s="24"/>
      <c r="O344" s="105"/>
      <c r="P344" s="24"/>
      <c r="Q344" s="24">
        <f t="shared" si="6"/>
        <v>0</v>
      </c>
      <c r="R344" s="25"/>
    </row>
    <row r="345" spans="2:18" s="111" customFormat="1" x14ac:dyDescent="0.2">
      <c r="B345" s="36"/>
      <c r="C345" s="32"/>
      <c r="D345" s="93"/>
      <c r="E345" s="93" t="s">
        <v>17</v>
      </c>
      <c r="F345" s="24">
        <v>4</v>
      </c>
      <c r="G345" s="24"/>
      <c r="H345" s="95"/>
      <c r="I345" s="95"/>
      <c r="J345" s="99"/>
      <c r="K345" s="97">
        <f>ROUND(PRODUCT(F345:I345),2)</f>
        <v>4</v>
      </c>
      <c r="L345" s="112"/>
      <c r="M345" s="96"/>
      <c r="N345" s="24"/>
      <c r="O345" s="105"/>
      <c r="P345" s="24"/>
      <c r="Q345" s="24">
        <f t="shared" si="6"/>
        <v>0</v>
      </c>
      <c r="R345" s="25"/>
    </row>
    <row r="346" spans="2:18" s="111" customFormat="1" x14ac:dyDescent="0.2">
      <c r="B346" s="36"/>
      <c r="C346" s="32"/>
      <c r="D346" s="93"/>
      <c r="E346" s="24"/>
      <c r="F346" s="24"/>
      <c r="G346" s="24"/>
      <c r="H346" s="95"/>
      <c r="I346" s="95"/>
      <c r="J346" s="99"/>
      <c r="K346" s="97"/>
      <c r="L346" s="112"/>
      <c r="M346" s="96"/>
      <c r="N346" s="24"/>
      <c r="O346" s="105"/>
      <c r="P346" s="24"/>
      <c r="Q346" s="24">
        <f t="shared" si="6"/>
        <v>0</v>
      </c>
      <c r="R346" s="25"/>
    </row>
    <row r="347" spans="2:18" s="111" customFormat="1" x14ac:dyDescent="0.2">
      <c r="B347" s="36"/>
      <c r="C347" s="32"/>
      <c r="D347" s="93"/>
      <c r="E347" s="24" t="s">
        <v>21</v>
      </c>
      <c r="F347" s="24"/>
      <c r="G347" s="24"/>
      <c r="H347" s="95"/>
      <c r="I347" s="95"/>
      <c r="J347" s="98" t="s">
        <v>180</v>
      </c>
      <c r="K347" s="97">
        <f>ROUND(SUM(K344:K346),2)</f>
        <v>4</v>
      </c>
      <c r="L347" s="112">
        <v>0</v>
      </c>
      <c r="M347" s="96">
        <v>64.239999999999995</v>
      </c>
      <c r="N347" s="24">
        <f>ROUND(PRODUCT(K347:M347),2)</f>
        <v>0</v>
      </c>
      <c r="O347" s="105"/>
      <c r="P347" s="35">
        <v>1.44</v>
      </c>
      <c r="Q347" s="27">
        <f>P347*K347*L347</f>
        <v>0</v>
      </c>
      <c r="R347" s="25"/>
    </row>
    <row r="348" spans="2:18" x14ac:dyDescent="0.2">
      <c r="B348" s="26"/>
      <c r="C348" s="27"/>
      <c r="D348" s="93"/>
      <c r="E348" s="137" t="s">
        <v>207</v>
      </c>
      <c r="F348" s="24"/>
      <c r="G348" s="24"/>
      <c r="H348" s="95"/>
      <c r="I348" s="95"/>
      <c r="J348" s="100"/>
      <c r="K348" s="135">
        <v>1E-4</v>
      </c>
      <c r="L348" s="138">
        <v>9.9999999999999995E-7</v>
      </c>
      <c r="M348" s="139">
        <f>M347</f>
        <v>64.239999999999995</v>
      </c>
      <c r="N348" s="24">
        <f>PRODUCT(K348:M348)</f>
        <v>6.4239999999999993E-9</v>
      </c>
      <c r="O348" s="105"/>
      <c r="P348" s="35">
        <f>P347</f>
        <v>1.44</v>
      </c>
      <c r="Q348" s="24">
        <f>P348*K348*L348</f>
        <v>1.4399999999999999E-10</v>
      </c>
      <c r="R348" s="25"/>
    </row>
    <row r="349" spans="2:18" s="111" customFormat="1" x14ac:dyDescent="0.2">
      <c r="B349" s="36"/>
      <c r="C349" s="32"/>
      <c r="D349" s="93"/>
      <c r="E349" s="24" t="s">
        <v>17</v>
      </c>
      <c r="F349" s="24"/>
      <c r="G349" s="24"/>
      <c r="H349" s="95"/>
      <c r="I349" s="95"/>
      <c r="J349" s="99"/>
      <c r="K349" s="97"/>
      <c r="L349" s="112"/>
      <c r="M349" s="96"/>
      <c r="N349" s="24"/>
      <c r="O349" s="105"/>
      <c r="P349" s="24"/>
      <c r="Q349" s="24">
        <f t="shared" si="6"/>
        <v>0</v>
      </c>
      <c r="R349" s="25"/>
    </row>
    <row r="350" spans="2:18" s="111" customFormat="1" ht="30.6" x14ac:dyDescent="0.2">
      <c r="B350" s="36" t="s">
        <v>162</v>
      </c>
      <c r="C350" s="32"/>
      <c r="D350" s="74" t="s">
        <v>19</v>
      </c>
      <c r="E350" s="94" t="s">
        <v>20</v>
      </c>
      <c r="F350" s="24"/>
      <c r="G350" s="24"/>
      <c r="H350" s="95"/>
      <c r="I350" s="95"/>
      <c r="J350" s="99"/>
      <c r="K350" s="97"/>
      <c r="L350" s="112"/>
      <c r="M350" s="96"/>
      <c r="N350" s="24"/>
      <c r="O350" s="105"/>
      <c r="P350" s="24"/>
      <c r="Q350" s="24">
        <f t="shared" si="6"/>
        <v>0</v>
      </c>
      <c r="R350" s="25"/>
    </row>
    <row r="351" spans="2:18" x14ac:dyDescent="0.2">
      <c r="B351" s="36"/>
      <c r="C351" s="32"/>
      <c r="D351" s="28"/>
      <c r="E351" s="28" t="s">
        <v>16</v>
      </c>
      <c r="F351" s="27"/>
      <c r="G351" s="27"/>
      <c r="H351" s="30"/>
      <c r="I351" s="30"/>
      <c r="J351" s="33"/>
      <c r="K351" s="21"/>
      <c r="L351" s="112"/>
      <c r="M351" s="23"/>
      <c r="N351" s="78"/>
      <c r="O351" s="105"/>
      <c r="P351" s="24"/>
      <c r="Q351" s="27">
        <f t="shared" si="6"/>
        <v>0</v>
      </c>
      <c r="R351" s="88"/>
    </row>
    <row r="352" spans="2:18" x14ac:dyDescent="0.2">
      <c r="B352" s="36"/>
      <c r="C352" s="32"/>
      <c r="D352" s="28"/>
      <c r="E352" s="28" t="s">
        <v>168</v>
      </c>
      <c r="F352" s="27">
        <v>6</v>
      </c>
      <c r="G352" s="27">
        <v>140</v>
      </c>
      <c r="H352" s="30"/>
      <c r="I352" s="30"/>
      <c r="J352" s="33"/>
      <c r="K352" s="21">
        <f>ROUND(PRODUCT(F352:I352),2)</f>
        <v>840</v>
      </c>
      <c r="L352" s="112"/>
      <c r="M352" s="23"/>
      <c r="N352" s="78"/>
      <c r="O352" s="105"/>
      <c r="P352" s="24"/>
      <c r="Q352" s="27">
        <f t="shared" si="6"/>
        <v>0</v>
      </c>
      <c r="R352" s="88"/>
    </row>
    <row r="353" spans="2:18" x14ac:dyDescent="0.2">
      <c r="B353" s="36"/>
      <c r="C353" s="32"/>
      <c r="D353" s="28"/>
      <c r="E353" s="27"/>
      <c r="F353" s="27"/>
      <c r="G353" s="27"/>
      <c r="H353" s="30"/>
      <c r="I353" s="30"/>
      <c r="J353" s="33"/>
      <c r="K353" s="21"/>
      <c r="L353" s="112"/>
      <c r="M353" s="23"/>
      <c r="N353" s="78"/>
      <c r="O353" s="105"/>
      <c r="P353" s="24"/>
      <c r="Q353" s="27">
        <f t="shared" si="6"/>
        <v>0</v>
      </c>
      <c r="R353" s="88"/>
    </row>
    <row r="354" spans="2:18" x14ac:dyDescent="0.2">
      <c r="B354" s="36"/>
      <c r="C354" s="32"/>
      <c r="D354" s="28"/>
      <c r="E354" s="27" t="s">
        <v>18</v>
      </c>
      <c r="F354" s="27"/>
      <c r="G354" s="27"/>
      <c r="H354" s="30"/>
      <c r="I354" s="30"/>
      <c r="J354" s="66" t="s">
        <v>179</v>
      </c>
      <c r="K354" s="21">
        <f>ROUND(SUM(K351:K353),2)</f>
        <v>840</v>
      </c>
      <c r="L354" s="112">
        <v>0</v>
      </c>
      <c r="M354" s="23">
        <f>11.54+0.75684</f>
        <v>12.29684</v>
      </c>
      <c r="N354" s="78">
        <f>ROUND(PRODUCT(K354:M354),2)</f>
        <v>0</v>
      </c>
      <c r="O354" s="105"/>
      <c r="P354" s="35">
        <v>0.17</v>
      </c>
      <c r="Q354" s="27">
        <f>P354*K354*L354</f>
        <v>0</v>
      </c>
      <c r="R354" s="88"/>
    </row>
    <row r="355" spans="2:18" x14ac:dyDescent="0.2">
      <c r="B355" s="26"/>
      <c r="C355" s="27"/>
      <c r="D355" s="93"/>
      <c r="E355" s="137" t="s">
        <v>207</v>
      </c>
      <c r="F355" s="24"/>
      <c r="G355" s="24"/>
      <c r="H355" s="95"/>
      <c r="I355" s="95"/>
      <c r="J355" s="100"/>
      <c r="K355" s="135">
        <v>1E-4</v>
      </c>
      <c r="L355" s="138">
        <v>9.9999999999999995E-7</v>
      </c>
      <c r="M355" s="139">
        <f>M354</f>
        <v>12.29684</v>
      </c>
      <c r="N355" s="24">
        <f>PRODUCT(K355:M355)</f>
        <v>1.2296840000000001E-9</v>
      </c>
      <c r="O355" s="105"/>
      <c r="P355" s="35">
        <f>P354</f>
        <v>0.17</v>
      </c>
      <c r="Q355" s="24">
        <f>P355*K355*L355</f>
        <v>1.7000000000000003E-11</v>
      </c>
      <c r="R355" s="25"/>
    </row>
    <row r="356" spans="2:18" x14ac:dyDescent="0.2">
      <c r="B356" s="36"/>
      <c r="C356" s="32"/>
      <c r="D356" s="28"/>
      <c r="E356" s="27"/>
      <c r="F356" s="27"/>
      <c r="G356" s="27"/>
      <c r="H356" s="30"/>
      <c r="I356" s="30"/>
      <c r="J356" s="66"/>
      <c r="K356" s="21"/>
      <c r="L356" s="112"/>
      <c r="M356" s="23"/>
      <c r="N356" s="78"/>
      <c r="O356" s="105"/>
      <c r="P356" s="35"/>
      <c r="Q356" s="27"/>
      <c r="R356" s="88"/>
    </row>
    <row r="357" spans="2:18" ht="96.6" customHeight="1" x14ac:dyDescent="0.2">
      <c r="B357" s="36" t="s">
        <v>165</v>
      </c>
      <c r="C357" s="32"/>
      <c r="D357" s="28" t="s">
        <v>185</v>
      </c>
      <c r="E357" s="29" t="s">
        <v>184</v>
      </c>
      <c r="F357" s="27"/>
      <c r="G357" s="27"/>
      <c r="H357" s="30"/>
      <c r="I357" s="30"/>
      <c r="J357" s="66"/>
      <c r="K357" s="21"/>
      <c r="L357" s="112"/>
      <c r="M357" s="23"/>
      <c r="N357" s="78"/>
      <c r="O357" s="105"/>
      <c r="P357" s="35"/>
      <c r="Q357" s="27"/>
      <c r="R357" s="88"/>
    </row>
    <row r="358" spans="2:18" x14ac:dyDescent="0.2">
      <c r="B358" s="36"/>
      <c r="C358" s="32"/>
      <c r="D358" s="28"/>
      <c r="E358" s="28" t="s">
        <v>16</v>
      </c>
      <c r="F358" s="27"/>
      <c r="G358" s="27"/>
      <c r="H358" s="30"/>
      <c r="I358" s="30"/>
      <c r="J358" s="33"/>
      <c r="K358" s="21"/>
      <c r="L358" s="112"/>
      <c r="M358" s="23"/>
      <c r="N358" s="78"/>
      <c r="O358" s="105"/>
      <c r="P358" s="24"/>
      <c r="Q358" s="27">
        <f>P358*K358</f>
        <v>0</v>
      </c>
      <c r="R358" s="88"/>
    </row>
    <row r="359" spans="2:18" x14ac:dyDescent="0.2">
      <c r="B359" s="36"/>
      <c r="C359" s="32"/>
      <c r="D359" s="28"/>
      <c r="E359" s="28" t="s">
        <v>17</v>
      </c>
      <c r="F359" s="27">
        <v>2</v>
      </c>
      <c r="G359" s="27"/>
      <c r="H359" s="30"/>
      <c r="I359" s="30"/>
      <c r="J359" s="33"/>
      <c r="K359" s="21">
        <f>ROUND(PRODUCT(F359:I359),2)</f>
        <v>2</v>
      </c>
      <c r="L359" s="112"/>
      <c r="M359" s="23"/>
      <c r="N359" s="78"/>
      <c r="O359" s="105"/>
      <c r="P359" s="24"/>
      <c r="Q359" s="27">
        <f>P359*K359</f>
        <v>0</v>
      </c>
      <c r="R359" s="88"/>
    </row>
    <row r="360" spans="2:18" x14ac:dyDescent="0.2">
      <c r="B360" s="36"/>
      <c r="C360" s="32"/>
      <c r="D360" s="28"/>
      <c r="E360" s="27"/>
      <c r="F360" s="27"/>
      <c r="G360" s="27"/>
      <c r="H360" s="30"/>
      <c r="I360" s="30"/>
      <c r="J360" s="33"/>
      <c r="K360" s="21"/>
      <c r="L360" s="112"/>
      <c r="M360" s="23"/>
      <c r="N360" s="78"/>
      <c r="O360" s="105"/>
      <c r="P360" s="24"/>
      <c r="Q360" s="27">
        <f>P360*K360</f>
        <v>0</v>
      </c>
      <c r="R360" s="88"/>
    </row>
    <row r="361" spans="2:18" x14ac:dyDescent="0.2">
      <c r="B361" s="36"/>
      <c r="C361" s="32"/>
      <c r="D361" s="28"/>
      <c r="E361" s="27" t="s">
        <v>21</v>
      </c>
      <c r="F361" s="27"/>
      <c r="G361" s="27"/>
      <c r="H361" s="30"/>
      <c r="I361" s="30"/>
      <c r="J361" s="66" t="s">
        <v>180</v>
      </c>
      <c r="K361" s="21">
        <f>ROUND(SUM(K358:K360),2)</f>
        <v>2</v>
      </c>
      <c r="L361" s="112">
        <v>0</v>
      </c>
      <c r="M361" s="23">
        <v>4367.8999999999996</v>
      </c>
      <c r="N361" s="78">
        <f>ROUND(PRODUCT(K361:M361),2)</f>
        <v>0</v>
      </c>
      <c r="O361" s="105"/>
      <c r="P361" s="35">
        <v>63.03</v>
      </c>
      <c r="Q361" s="27">
        <f>P361*K361*L361</f>
        <v>0</v>
      </c>
      <c r="R361" s="88"/>
    </row>
    <row r="362" spans="2:18" x14ac:dyDescent="0.2">
      <c r="B362" s="26"/>
      <c r="C362" s="27"/>
      <c r="D362" s="93"/>
      <c r="E362" s="137" t="s">
        <v>207</v>
      </c>
      <c r="F362" s="24"/>
      <c r="G362" s="24"/>
      <c r="H362" s="95"/>
      <c r="I362" s="95"/>
      <c r="J362" s="100"/>
      <c r="K362" s="135">
        <v>1E-4</v>
      </c>
      <c r="L362" s="138">
        <v>9.9999999999999995E-7</v>
      </c>
      <c r="M362" s="139">
        <f>M361</f>
        <v>4367.8999999999996</v>
      </c>
      <c r="N362" s="24">
        <f>PRODUCT(K362:M362)</f>
        <v>4.3678999999999998E-7</v>
      </c>
      <c r="O362" s="105"/>
      <c r="P362" s="35">
        <f>P361</f>
        <v>63.03</v>
      </c>
      <c r="Q362" s="24">
        <f>P362*K362*L362</f>
        <v>6.3030000000000003E-9</v>
      </c>
      <c r="R362" s="25"/>
    </row>
    <row r="363" spans="2:18" x14ac:dyDescent="0.2">
      <c r="B363" s="36"/>
      <c r="C363" s="32"/>
      <c r="D363" s="28"/>
      <c r="E363" s="27" t="s">
        <v>17</v>
      </c>
      <c r="F363" s="27"/>
      <c r="G363" s="27"/>
      <c r="H363" s="30"/>
      <c r="I363" s="30"/>
      <c r="J363" s="33"/>
      <c r="K363" s="21"/>
      <c r="L363" s="112"/>
      <c r="M363" s="23"/>
      <c r="N363" s="78"/>
      <c r="O363" s="105"/>
      <c r="P363" s="24"/>
      <c r="Q363" s="27">
        <f t="shared" si="6"/>
        <v>0</v>
      </c>
      <c r="R363" s="88"/>
    </row>
    <row r="364" spans="2:18" ht="13.2" x14ac:dyDescent="0.2">
      <c r="B364" s="36"/>
      <c r="C364" s="55"/>
      <c r="D364" s="47"/>
      <c r="E364" s="54" t="str">
        <f>CONCATENATE("Totale fase ",E4)</f>
        <v>Totale fase Impianto elettrico</v>
      </c>
      <c r="F364" s="48"/>
      <c r="G364" s="48"/>
      <c r="H364" s="49"/>
      <c r="I364" s="49"/>
      <c r="J364" s="48"/>
      <c r="K364" s="48"/>
      <c r="L364" s="159"/>
      <c r="M364" s="50"/>
      <c r="N364" s="77"/>
      <c r="O364" s="106">
        <f>SUM(N5:N363)</f>
        <v>30818.385296611152</v>
      </c>
      <c r="P364" s="56"/>
      <c r="Q364" s="57"/>
      <c r="R364" s="89">
        <f>SUM(Q5:Q363)</f>
        <v>485.02981330922574</v>
      </c>
    </row>
    <row r="365" spans="2:18" x14ac:dyDescent="0.2">
      <c r="B365" s="36"/>
      <c r="C365" s="55"/>
      <c r="D365" s="47"/>
      <c r="E365" s="59"/>
      <c r="F365" s="48"/>
      <c r="G365" s="48"/>
      <c r="H365" s="49"/>
      <c r="I365" s="49"/>
      <c r="J365" s="58"/>
      <c r="K365" s="48"/>
      <c r="L365" s="159"/>
      <c r="M365" s="50"/>
      <c r="N365" s="80"/>
      <c r="O365" s="107"/>
      <c r="P365" s="51"/>
      <c r="Q365" s="60"/>
      <c r="R365" s="87"/>
    </row>
    <row r="366" spans="2:18" s="115" customFormat="1" ht="13.2" x14ac:dyDescent="0.2">
      <c r="B366" s="116"/>
      <c r="C366" s="53" t="s">
        <v>177</v>
      </c>
      <c r="D366" s="117"/>
      <c r="E366" s="54" t="s">
        <v>245</v>
      </c>
      <c r="F366" s="118"/>
      <c r="G366" s="119"/>
      <c r="H366" s="119"/>
      <c r="I366" s="119"/>
      <c r="J366" s="120"/>
      <c r="K366" s="121"/>
      <c r="L366" s="160"/>
      <c r="M366" s="123"/>
      <c r="N366" s="124"/>
      <c r="O366" s="125"/>
      <c r="P366" s="126"/>
      <c r="Q366" s="126">
        <f>J366*O366</f>
        <v>0</v>
      </c>
      <c r="R366" s="127"/>
    </row>
    <row r="367" spans="2:18" s="115" customFormat="1" x14ac:dyDescent="0.2">
      <c r="B367" s="128"/>
      <c r="C367" s="129"/>
      <c r="D367" s="31"/>
      <c r="E367" s="65" t="s">
        <v>17</v>
      </c>
      <c r="F367" s="130"/>
      <c r="G367" s="131"/>
      <c r="H367" s="131"/>
      <c r="I367" s="131"/>
      <c r="J367" s="66"/>
      <c r="K367" s="132"/>
      <c r="L367" s="114"/>
      <c r="M367" s="133"/>
      <c r="N367" s="134"/>
      <c r="O367" s="135"/>
      <c r="P367" s="35"/>
      <c r="Q367" s="65">
        <f t="shared" ref="Q367:Q372" si="7">P367*K367</f>
        <v>0</v>
      </c>
      <c r="R367" s="136"/>
    </row>
    <row r="368" spans="2:18" s="115" customFormat="1" ht="30.6" x14ac:dyDescent="0.2">
      <c r="B368" s="128">
        <v>31</v>
      </c>
      <c r="C368" s="129"/>
      <c r="D368" s="31" t="s">
        <v>27</v>
      </c>
      <c r="E368" s="31" t="s">
        <v>28</v>
      </c>
      <c r="F368" s="130"/>
      <c r="G368" s="131"/>
      <c r="H368" s="131"/>
      <c r="I368" s="131"/>
      <c r="J368" s="66"/>
      <c r="K368" s="132"/>
      <c r="L368" s="114"/>
      <c r="M368" s="133"/>
      <c r="N368" s="134"/>
      <c r="O368" s="135"/>
      <c r="P368" s="35"/>
      <c r="Q368" s="65">
        <f t="shared" si="7"/>
        <v>0</v>
      </c>
      <c r="R368" s="136"/>
    </row>
    <row r="369" spans="2:18" s="115" customFormat="1" x14ac:dyDescent="0.2">
      <c r="B369" s="128"/>
      <c r="C369" s="129"/>
      <c r="D369" s="31"/>
      <c r="E369" s="31" t="s">
        <v>16</v>
      </c>
      <c r="F369" s="130"/>
      <c r="G369" s="131"/>
      <c r="H369" s="131"/>
      <c r="I369" s="131"/>
      <c r="J369" s="66"/>
      <c r="K369" s="132"/>
      <c r="L369" s="114"/>
      <c r="M369" s="133"/>
      <c r="N369" s="134"/>
      <c r="O369" s="135"/>
      <c r="P369" s="35"/>
      <c r="Q369" s="65">
        <f t="shared" si="7"/>
        <v>0</v>
      </c>
      <c r="R369" s="136"/>
    </row>
    <row r="370" spans="2:18" s="115" customFormat="1" x14ac:dyDescent="0.2">
      <c r="B370" s="128"/>
      <c r="C370" s="129"/>
      <c r="D370" s="31"/>
      <c r="E370" s="31" t="s">
        <v>205</v>
      </c>
      <c r="F370" s="130">
        <v>-250</v>
      </c>
      <c r="G370" s="131"/>
      <c r="H370" s="131"/>
      <c r="I370" s="131"/>
      <c r="J370" s="66"/>
      <c r="K370" s="132">
        <f>ROUND(PRODUCT(F370:I370),2)</f>
        <v>-250</v>
      </c>
      <c r="L370" s="114"/>
      <c r="M370" s="133"/>
      <c r="N370" s="134"/>
      <c r="O370" s="135"/>
      <c r="P370" s="35"/>
      <c r="Q370" s="65">
        <f t="shared" si="7"/>
        <v>0</v>
      </c>
      <c r="R370" s="136"/>
    </row>
    <row r="371" spans="2:18" s="115" customFormat="1" x14ac:dyDescent="0.2">
      <c r="B371" s="128"/>
      <c r="C371" s="129"/>
      <c r="D371" s="31"/>
      <c r="E371" s="31" t="s">
        <v>206</v>
      </c>
      <c r="F371" s="130">
        <v>300</v>
      </c>
      <c r="G371" s="131"/>
      <c r="H371" s="131"/>
      <c r="I371" s="131"/>
      <c r="J371" s="66"/>
      <c r="K371" s="132">
        <f>ROUND(PRODUCT(F371:I371),2)</f>
        <v>300</v>
      </c>
      <c r="L371" s="114"/>
      <c r="M371" s="133"/>
      <c r="N371" s="134"/>
      <c r="O371" s="135"/>
      <c r="P371" s="35"/>
      <c r="Q371" s="65">
        <f t="shared" si="7"/>
        <v>0</v>
      </c>
      <c r="R371" s="136"/>
    </row>
    <row r="372" spans="2:18" s="115" customFormat="1" x14ac:dyDescent="0.2">
      <c r="B372" s="128"/>
      <c r="C372" s="129"/>
      <c r="D372" s="31"/>
      <c r="E372" s="65"/>
      <c r="F372" s="130"/>
      <c r="G372" s="131"/>
      <c r="H372" s="131"/>
      <c r="I372" s="131"/>
      <c r="J372" s="66"/>
      <c r="K372" s="132"/>
      <c r="L372" s="114"/>
      <c r="M372" s="133"/>
      <c r="N372" s="134"/>
      <c r="O372" s="135"/>
      <c r="P372" s="35"/>
      <c r="Q372" s="65">
        <f t="shared" si="7"/>
        <v>0</v>
      </c>
      <c r="R372" s="136"/>
    </row>
    <row r="373" spans="2:18" s="115" customFormat="1" x14ac:dyDescent="0.2">
      <c r="B373" s="128"/>
      <c r="C373" s="129"/>
      <c r="D373" s="31"/>
      <c r="E373" s="65" t="s">
        <v>18</v>
      </c>
      <c r="F373" s="130"/>
      <c r="G373" s="131"/>
      <c r="H373" s="131"/>
      <c r="I373" s="131"/>
      <c r="J373" s="66" t="s">
        <v>179</v>
      </c>
      <c r="K373" s="132">
        <f>ROUND(SUM(K369:K372),2)</f>
        <v>50</v>
      </c>
      <c r="L373" s="114">
        <v>0</v>
      </c>
      <c r="M373" s="133">
        <v>3.31</v>
      </c>
      <c r="N373" s="134">
        <f>ROUND(PRODUCT(K373:M373),2)</f>
        <v>0</v>
      </c>
      <c r="O373" s="135"/>
      <c r="P373" s="35" t="s">
        <v>172</v>
      </c>
      <c r="Q373" s="65">
        <f>P373*K373*L373</f>
        <v>0</v>
      </c>
      <c r="R373" s="136"/>
    </row>
    <row r="374" spans="2:18" x14ac:dyDescent="0.2">
      <c r="B374" s="26"/>
      <c r="C374" s="27"/>
      <c r="D374" s="93"/>
      <c r="E374" s="137" t="s">
        <v>207</v>
      </c>
      <c r="F374" s="24"/>
      <c r="G374" s="24"/>
      <c r="H374" s="95"/>
      <c r="I374" s="95"/>
      <c r="J374" s="100"/>
      <c r="K374" s="135">
        <v>1E-4</v>
      </c>
      <c r="L374" s="138">
        <v>9.9999999999999995E-7</v>
      </c>
      <c r="M374" s="139">
        <f>M373</f>
        <v>3.31</v>
      </c>
      <c r="N374" s="24">
        <f>PRODUCT(K374:M374)</f>
        <v>3.3099999999999999E-10</v>
      </c>
      <c r="O374" s="105"/>
      <c r="P374" s="35" t="str">
        <f>P373</f>
        <v>0,05</v>
      </c>
      <c r="Q374" s="24">
        <f>P374*K374*L374</f>
        <v>5.0000000000000005E-12</v>
      </c>
      <c r="R374" s="25"/>
    </row>
    <row r="375" spans="2:18" s="115" customFormat="1" x14ac:dyDescent="0.2">
      <c r="B375" s="128"/>
      <c r="C375" s="129"/>
      <c r="D375" s="31"/>
      <c r="E375" s="65"/>
      <c r="F375" s="130"/>
      <c r="G375" s="131"/>
      <c r="H375" s="131"/>
      <c r="I375" s="131"/>
      <c r="J375" s="66"/>
      <c r="K375" s="132"/>
      <c r="L375" s="114"/>
      <c r="M375" s="133"/>
      <c r="N375" s="134"/>
      <c r="O375" s="135"/>
      <c r="P375" s="35"/>
      <c r="Q375" s="65"/>
      <c r="R375" s="136"/>
    </row>
    <row r="376" spans="2:18" s="115" customFormat="1" ht="20.399999999999999" x14ac:dyDescent="0.2">
      <c r="B376" s="140">
        <v>32</v>
      </c>
      <c r="C376" s="129"/>
      <c r="D376" s="31" t="s">
        <v>208</v>
      </c>
      <c r="E376" s="141" t="s">
        <v>209</v>
      </c>
      <c r="F376" s="130"/>
      <c r="G376" s="131"/>
      <c r="H376" s="131"/>
      <c r="I376" s="131"/>
      <c r="J376" s="66"/>
      <c r="K376" s="132"/>
      <c r="L376" s="114"/>
      <c r="M376" s="133"/>
      <c r="N376" s="134"/>
      <c r="O376" s="135"/>
      <c r="P376" s="35"/>
      <c r="Q376" s="65">
        <f t="shared" ref="Q376:Q379" si="8">P376*K376</f>
        <v>0</v>
      </c>
      <c r="R376" s="136"/>
    </row>
    <row r="377" spans="2:18" s="115" customFormat="1" x14ac:dyDescent="0.2">
      <c r="B377" s="128"/>
      <c r="C377" s="129"/>
      <c r="D377" s="31"/>
      <c r="E377" s="31" t="s">
        <v>16</v>
      </c>
      <c r="F377" s="130"/>
      <c r="G377" s="131"/>
      <c r="H377" s="131"/>
      <c r="I377" s="131"/>
      <c r="J377" s="66"/>
      <c r="K377" s="132"/>
      <c r="L377" s="114"/>
      <c r="M377" s="133"/>
      <c r="N377" s="134"/>
      <c r="O377" s="135"/>
      <c r="P377" s="35"/>
      <c r="Q377" s="65">
        <f t="shared" si="8"/>
        <v>0</v>
      </c>
      <c r="R377" s="136"/>
    </row>
    <row r="378" spans="2:18" s="115" customFormat="1" x14ac:dyDescent="0.2">
      <c r="B378" s="128"/>
      <c r="C378" s="129"/>
      <c r="D378" s="31"/>
      <c r="E378" s="31" t="s">
        <v>210</v>
      </c>
      <c r="F378" s="130">
        <v>40</v>
      </c>
      <c r="G378" s="131"/>
      <c r="H378" s="131"/>
      <c r="I378" s="131"/>
      <c r="J378" s="66"/>
      <c r="K378" s="132">
        <f>ROUND(PRODUCT(F378:I378),2)</f>
        <v>40</v>
      </c>
      <c r="L378" s="114"/>
      <c r="M378" s="133"/>
      <c r="N378" s="134"/>
      <c r="O378" s="135"/>
      <c r="P378" s="35"/>
      <c r="Q378" s="65">
        <f t="shared" si="8"/>
        <v>0</v>
      </c>
      <c r="R378" s="136"/>
    </row>
    <row r="379" spans="2:18" s="115" customFormat="1" x14ac:dyDescent="0.2">
      <c r="B379" s="128"/>
      <c r="C379" s="129"/>
      <c r="D379" s="31"/>
      <c r="E379" s="65"/>
      <c r="F379" s="130"/>
      <c r="G379" s="131"/>
      <c r="H379" s="131"/>
      <c r="I379" s="131"/>
      <c r="J379" s="66"/>
      <c r="K379" s="132"/>
      <c r="L379" s="114"/>
      <c r="M379" s="133"/>
      <c r="N379" s="134"/>
      <c r="O379" s="135"/>
      <c r="P379" s="35"/>
      <c r="Q379" s="65">
        <f t="shared" si="8"/>
        <v>0</v>
      </c>
      <c r="R379" s="136"/>
    </row>
    <row r="380" spans="2:18" s="115" customFormat="1" x14ac:dyDescent="0.2">
      <c r="B380" s="128"/>
      <c r="C380" s="129"/>
      <c r="D380" s="31"/>
      <c r="E380" s="65" t="s">
        <v>21</v>
      </c>
      <c r="F380" s="130"/>
      <c r="G380" s="131"/>
      <c r="H380" s="131"/>
      <c r="I380" s="131"/>
      <c r="J380" s="66" t="s">
        <v>180</v>
      </c>
      <c r="K380" s="132">
        <f>ROUND(SUM(K377:K379),2)</f>
        <v>40</v>
      </c>
      <c r="L380" s="114">
        <v>0</v>
      </c>
      <c r="M380" s="133">
        <v>23.04</v>
      </c>
      <c r="N380" s="134">
        <f>ROUND(PRODUCT(K380:M380),2)</f>
        <v>0</v>
      </c>
      <c r="O380" s="135"/>
      <c r="P380" s="35">
        <v>0.33</v>
      </c>
      <c r="Q380" s="65">
        <f>P380*K380*L380</f>
        <v>0</v>
      </c>
      <c r="R380" s="136"/>
    </row>
    <row r="381" spans="2:18" x14ac:dyDescent="0.2">
      <c r="B381" s="26"/>
      <c r="C381" s="27"/>
      <c r="D381" s="93"/>
      <c r="E381" s="137" t="s">
        <v>207</v>
      </c>
      <c r="F381" s="24"/>
      <c r="G381" s="24"/>
      <c r="H381" s="95"/>
      <c r="I381" s="95"/>
      <c r="J381" s="100"/>
      <c r="K381" s="135">
        <v>1E-4</v>
      </c>
      <c r="L381" s="138">
        <v>9.9999999999999995E-7</v>
      </c>
      <c r="M381" s="139">
        <f>M380</f>
        <v>23.04</v>
      </c>
      <c r="N381" s="24">
        <f>PRODUCT(K381:M381)</f>
        <v>2.3039999999999999E-9</v>
      </c>
      <c r="O381" s="105"/>
      <c r="P381" s="35">
        <f>P380</f>
        <v>0.33</v>
      </c>
      <c r="Q381" s="24">
        <f>P381*K381*L381</f>
        <v>3.3000000000000002E-11</v>
      </c>
      <c r="R381" s="25"/>
    </row>
    <row r="382" spans="2:18" s="115" customFormat="1" x14ac:dyDescent="0.2">
      <c r="B382" s="128"/>
      <c r="C382" s="129"/>
      <c r="D382" s="31"/>
      <c r="E382" s="65"/>
      <c r="F382" s="130"/>
      <c r="G382" s="131"/>
      <c r="H382" s="131"/>
      <c r="I382" s="131"/>
      <c r="J382" s="66"/>
      <c r="K382" s="132"/>
      <c r="L382" s="114"/>
      <c r="M382" s="133"/>
      <c r="N382" s="134"/>
      <c r="O382" s="135"/>
      <c r="P382" s="35"/>
      <c r="Q382" s="65"/>
      <c r="R382" s="136"/>
    </row>
    <row r="383" spans="2:18" s="115" customFormat="1" ht="20.399999999999999" x14ac:dyDescent="0.2">
      <c r="B383" s="140">
        <v>33</v>
      </c>
      <c r="C383" s="129"/>
      <c r="D383" s="31" t="s">
        <v>211</v>
      </c>
      <c r="E383" s="141" t="s">
        <v>212</v>
      </c>
      <c r="F383" s="130"/>
      <c r="G383" s="131"/>
      <c r="H383" s="131"/>
      <c r="I383" s="131"/>
      <c r="J383" s="66"/>
      <c r="K383" s="132"/>
      <c r="L383" s="114"/>
      <c r="M383" s="133"/>
      <c r="N383" s="134"/>
      <c r="O383" s="135"/>
      <c r="P383" s="35"/>
      <c r="Q383" s="65">
        <f t="shared" ref="Q383:Q386" si="9">P383*K383</f>
        <v>0</v>
      </c>
      <c r="R383" s="136"/>
    </row>
    <row r="384" spans="2:18" s="115" customFormat="1" x14ac:dyDescent="0.2">
      <c r="B384" s="128"/>
      <c r="C384" s="129"/>
      <c r="D384" s="31"/>
      <c r="E384" s="31" t="s">
        <v>16</v>
      </c>
      <c r="F384" s="130"/>
      <c r="G384" s="131"/>
      <c r="H384" s="131"/>
      <c r="I384" s="131"/>
      <c r="J384" s="66"/>
      <c r="K384" s="132"/>
      <c r="L384" s="114"/>
      <c r="M384" s="133"/>
      <c r="N384" s="134"/>
      <c r="O384" s="135"/>
      <c r="P384" s="35"/>
      <c r="Q384" s="65">
        <f t="shared" si="9"/>
        <v>0</v>
      </c>
      <c r="R384" s="136"/>
    </row>
    <row r="385" spans="2:18" s="115" customFormat="1" x14ac:dyDescent="0.2">
      <c r="B385" s="128"/>
      <c r="C385" s="129"/>
      <c r="D385" s="31"/>
      <c r="E385" s="31" t="s">
        <v>210</v>
      </c>
      <c r="F385" s="130">
        <v>40</v>
      </c>
      <c r="G385" s="131"/>
      <c r="H385" s="131"/>
      <c r="I385" s="131"/>
      <c r="J385" s="66"/>
      <c r="K385" s="132">
        <f>ROUND(PRODUCT(F385:I385),2)</f>
        <v>40</v>
      </c>
      <c r="L385" s="114"/>
      <c r="M385" s="133"/>
      <c r="N385" s="134"/>
      <c r="O385" s="135"/>
      <c r="P385" s="35"/>
      <c r="Q385" s="65">
        <f t="shared" si="9"/>
        <v>0</v>
      </c>
      <c r="R385" s="136"/>
    </row>
    <row r="386" spans="2:18" s="115" customFormat="1" x14ac:dyDescent="0.2">
      <c r="B386" s="128"/>
      <c r="C386" s="129"/>
      <c r="D386" s="31"/>
      <c r="E386" s="65"/>
      <c r="F386" s="130"/>
      <c r="G386" s="131"/>
      <c r="H386" s="131"/>
      <c r="I386" s="131"/>
      <c r="J386" s="66"/>
      <c r="K386" s="132"/>
      <c r="L386" s="114"/>
      <c r="M386" s="133"/>
      <c r="N386" s="134"/>
      <c r="O386" s="135"/>
      <c r="P386" s="35"/>
      <c r="Q386" s="65">
        <f t="shared" si="9"/>
        <v>0</v>
      </c>
      <c r="R386" s="136"/>
    </row>
    <row r="387" spans="2:18" s="115" customFormat="1" x14ac:dyDescent="0.2">
      <c r="B387" s="128"/>
      <c r="C387" s="129"/>
      <c r="D387" s="31"/>
      <c r="E387" s="65" t="s">
        <v>21</v>
      </c>
      <c r="F387" s="130"/>
      <c r="G387" s="131"/>
      <c r="H387" s="131"/>
      <c r="I387" s="131"/>
      <c r="J387" s="66" t="s">
        <v>180</v>
      </c>
      <c r="K387" s="132">
        <f>ROUND(SUM(K384:K386),2)</f>
        <v>40</v>
      </c>
      <c r="L387" s="114">
        <v>0</v>
      </c>
      <c r="M387" s="133">
        <v>9.56</v>
      </c>
      <c r="N387" s="134">
        <f>ROUND(PRODUCT(K387:M387),2)</f>
        <v>0</v>
      </c>
      <c r="O387" s="135"/>
      <c r="P387" s="35">
        <v>0.14000000000000001</v>
      </c>
      <c r="Q387" s="65">
        <f>P387*K387*L387</f>
        <v>0</v>
      </c>
      <c r="R387" s="136"/>
    </row>
    <row r="388" spans="2:18" x14ac:dyDescent="0.2">
      <c r="B388" s="26"/>
      <c r="C388" s="27"/>
      <c r="D388" s="93"/>
      <c r="E388" s="137" t="s">
        <v>207</v>
      </c>
      <c r="F388" s="24"/>
      <c r="G388" s="24"/>
      <c r="H388" s="95"/>
      <c r="I388" s="95"/>
      <c r="J388" s="100"/>
      <c r="K388" s="135">
        <v>1E-4</v>
      </c>
      <c r="L388" s="138">
        <v>9.9999999999999995E-7</v>
      </c>
      <c r="M388" s="139">
        <f>M387</f>
        <v>9.56</v>
      </c>
      <c r="N388" s="24">
        <f>PRODUCT(K388:M388)</f>
        <v>9.5600000000000001E-10</v>
      </c>
      <c r="O388" s="105"/>
      <c r="P388" s="35">
        <f>P387</f>
        <v>0.14000000000000001</v>
      </c>
      <c r="Q388" s="24">
        <f>P388*K388*L388</f>
        <v>1.4E-11</v>
      </c>
      <c r="R388" s="25"/>
    </row>
    <row r="389" spans="2:18" s="115" customFormat="1" x14ac:dyDescent="0.2">
      <c r="B389" s="128"/>
      <c r="C389" s="129"/>
      <c r="D389" s="31"/>
      <c r="E389" s="65"/>
      <c r="F389" s="130"/>
      <c r="G389" s="131"/>
      <c r="H389" s="131"/>
      <c r="I389" s="131"/>
      <c r="J389" s="66"/>
      <c r="K389" s="132"/>
      <c r="L389" s="114"/>
      <c r="M389" s="133"/>
      <c r="N389" s="134"/>
      <c r="O389" s="135"/>
      <c r="P389" s="35"/>
      <c r="Q389" s="65"/>
      <c r="R389" s="136"/>
    </row>
    <row r="390" spans="2:18" s="115" customFormat="1" ht="71.400000000000006" x14ac:dyDescent="0.2">
      <c r="B390" s="140">
        <v>34</v>
      </c>
      <c r="C390" s="129"/>
      <c r="D390" s="31" t="s">
        <v>213</v>
      </c>
      <c r="E390" s="141" t="s">
        <v>214</v>
      </c>
      <c r="F390" s="130"/>
      <c r="G390" s="131"/>
      <c r="H390" s="131"/>
      <c r="I390" s="131"/>
      <c r="J390" s="66"/>
      <c r="K390" s="132"/>
      <c r="L390" s="114"/>
      <c r="M390" s="133"/>
      <c r="N390" s="134"/>
      <c r="O390" s="135"/>
      <c r="P390" s="35"/>
      <c r="Q390" s="65">
        <f t="shared" ref="Q390:Q393" si="10">P390*K390</f>
        <v>0</v>
      </c>
      <c r="R390" s="136"/>
    </row>
    <row r="391" spans="2:18" s="115" customFormat="1" x14ac:dyDescent="0.2">
      <c r="B391" s="128"/>
      <c r="C391" s="129"/>
      <c r="D391" s="31"/>
      <c r="E391" s="31" t="s">
        <v>16</v>
      </c>
      <c r="F391" s="130"/>
      <c r="G391" s="131"/>
      <c r="H391" s="131"/>
      <c r="I391" s="131"/>
      <c r="J391" s="66"/>
      <c r="K391" s="132"/>
      <c r="L391" s="114"/>
      <c r="M391" s="133"/>
      <c r="N391" s="134"/>
      <c r="O391" s="135"/>
      <c r="P391" s="35"/>
      <c r="Q391" s="65">
        <f t="shared" si="10"/>
        <v>0</v>
      </c>
      <c r="R391" s="136"/>
    </row>
    <row r="392" spans="2:18" s="115" customFormat="1" x14ac:dyDescent="0.2">
      <c r="B392" s="128"/>
      <c r="C392" s="129"/>
      <c r="D392" s="31"/>
      <c r="E392" s="31" t="s">
        <v>215</v>
      </c>
      <c r="F392" s="130">
        <v>18</v>
      </c>
      <c r="G392" s="131"/>
      <c r="H392" s="131"/>
      <c r="I392" s="131"/>
      <c r="J392" s="66"/>
      <c r="K392" s="132">
        <f>ROUND(PRODUCT(F392:I392),2)</f>
        <v>18</v>
      </c>
      <c r="L392" s="114"/>
      <c r="M392" s="133"/>
      <c r="N392" s="134"/>
      <c r="O392" s="135"/>
      <c r="P392" s="35"/>
      <c r="Q392" s="65">
        <f t="shared" si="10"/>
        <v>0</v>
      </c>
      <c r="R392" s="136"/>
    </row>
    <row r="393" spans="2:18" s="115" customFormat="1" x14ac:dyDescent="0.2">
      <c r="B393" s="128"/>
      <c r="C393" s="129"/>
      <c r="D393" s="31"/>
      <c r="E393" s="65"/>
      <c r="F393" s="130"/>
      <c r="G393" s="131"/>
      <c r="H393" s="131"/>
      <c r="I393" s="131"/>
      <c r="J393" s="66"/>
      <c r="K393" s="132"/>
      <c r="L393" s="114"/>
      <c r="M393" s="133"/>
      <c r="N393" s="134"/>
      <c r="O393" s="135"/>
      <c r="P393" s="35"/>
      <c r="Q393" s="65">
        <f t="shared" si="10"/>
        <v>0</v>
      </c>
      <c r="R393" s="136"/>
    </row>
    <row r="394" spans="2:18" s="115" customFormat="1" x14ac:dyDescent="0.2">
      <c r="B394" s="128"/>
      <c r="C394" s="129"/>
      <c r="D394" s="31"/>
      <c r="E394" s="65" t="s">
        <v>21</v>
      </c>
      <c r="F394" s="130"/>
      <c r="G394" s="131"/>
      <c r="H394" s="131"/>
      <c r="I394" s="131"/>
      <c r="J394" s="66" t="s">
        <v>180</v>
      </c>
      <c r="K394" s="132">
        <f>ROUND(SUM(K391:K393),2)</f>
        <v>18</v>
      </c>
      <c r="L394" s="114">
        <v>0</v>
      </c>
      <c r="M394" s="133">
        <v>331.34</v>
      </c>
      <c r="N394" s="134">
        <f>ROUND(PRODUCT(K394:M394),2)</f>
        <v>0</v>
      </c>
      <c r="O394" s="135"/>
      <c r="P394" s="35">
        <v>4.78</v>
      </c>
      <c r="Q394" s="65">
        <f>P394*K394*L394</f>
        <v>0</v>
      </c>
      <c r="R394" s="136"/>
    </row>
    <row r="395" spans="2:18" x14ac:dyDescent="0.2">
      <c r="B395" s="26"/>
      <c r="C395" s="27"/>
      <c r="D395" s="93"/>
      <c r="E395" s="137" t="s">
        <v>207</v>
      </c>
      <c r="F395" s="24"/>
      <c r="G395" s="24"/>
      <c r="H395" s="95"/>
      <c r="I395" s="95"/>
      <c r="J395" s="100"/>
      <c r="K395" s="135">
        <v>1E-4</v>
      </c>
      <c r="L395" s="138">
        <v>9.9999999999999995E-7</v>
      </c>
      <c r="M395" s="139">
        <f>M394</f>
        <v>331.34</v>
      </c>
      <c r="N395" s="24">
        <f>PRODUCT(K395:M395)</f>
        <v>3.3133999999999997E-8</v>
      </c>
      <c r="O395" s="105"/>
      <c r="P395" s="35">
        <f>P394</f>
        <v>4.78</v>
      </c>
      <c r="Q395" s="24">
        <f>P395*K395*L395</f>
        <v>4.78E-10</v>
      </c>
      <c r="R395" s="25"/>
    </row>
    <row r="396" spans="2:18" s="115" customFormat="1" x14ac:dyDescent="0.2">
      <c r="B396" s="128"/>
      <c r="C396" s="129"/>
      <c r="D396" s="31"/>
      <c r="E396" s="65"/>
      <c r="F396" s="130"/>
      <c r="G396" s="131"/>
      <c r="H396" s="131"/>
      <c r="I396" s="131"/>
      <c r="J396" s="66"/>
      <c r="K396" s="132"/>
      <c r="L396" s="114"/>
      <c r="M396" s="133"/>
      <c r="N396" s="134"/>
      <c r="O396" s="135"/>
      <c r="P396" s="35"/>
      <c r="Q396" s="65"/>
      <c r="R396" s="136"/>
    </row>
    <row r="397" spans="2:18" s="115" customFormat="1" ht="20.399999999999999" x14ac:dyDescent="0.2">
      <c r="B397" s="128">
        <v>35</v>
      </c>
      <c r="C397" s="129"/>
      <c r="D397" s="31" t="s">
        <v>216</v>
      </c>
      <c r="E397" s="142" t="s">
        <v>217</v>
      </c>
      <c r="F397" s="130"/>
      <c r="G397" s="131"/>
      <c r="H397" s="131"/>
      <c r="I397" s="131"/>
      <c r="J397" s="66"/>
      <c r="K397" s="132"/>
      <c r="L397" s="114"/>
      <c r="M397" s="133"/>
      <c r="N397" s="134"/>
      <c r="O397" s="135"/>
      <c r="P397" s="35"/>
      <c r="Q397" s="65">
        <f t="shared" ref="Q397:Q461" si="11">P397*K397</f>
        <v>0</v>
      </c>
      <c r="R397" s="136"/>
    </row>
    <row r="398" spans="2:18" s="115" customFormat="1" x14ac:dyDescent="0.2">
      <c r="B398" s="128"/>
      <c r="C398" s="129"/>
      <c r="D398" s="31"/>
      <c r="E398" s="31" t="s">
        <v>16</v>
      </c>
      <c r="F398" s="130"/>
      <c r="G398" s="131"/>
      <c r="H398" s="131"/>
      <c r="I398" s="131"/>
      <c r="J398" s="66"/>
      <c r="K398" s="132"/>
      <c r="L398" s="114"/>
      <c r="M398" s="133"/>
      <c r="N398" s="134"/>
      <c r="O398" s="135"/>
      <c r="P398" s="35"/>
      <c r="Q398" s="65">
        <f t="shared" si="11"/>
        <v>0</v>
      </c>
      <c r="R398" s="136"/>
    </row>
    <row r="399" spans="2:18" s="115" customFormat="1" x14ac:dyDescent="0.2">
      <c r="B399" s="128"/>
      <c r="C399" s="129"/>
      <c r="D399" s="31"/>
      <c r="E399" s="31" t="s">
        <v>218</v>
      </c>
      <c r="F399" s="130">
        <v>18</v>
      </c>
      <c r="G399" s="131"/>
      <c r="H399" s="131"/>
      <c r="I399" s="131"/>
      <c r="J399" s="66"/>
      <c r="K399" s="132">
        <f>ROUND(PRODUCT(F399:I399),2)</f>
        <v>18</v>
      </c>
      <c r="L399" s="114"/>
      <c r="M399" s="133"/>
      <c r="N399" s="134"/>
      <c r="O399" s="135"/>
      <c r="P399" s="35"/>
      <c r="Q399" s="65">
        <f t="shared" si="11"/>
        <v>0</v>
      </c>
      <c r="R399" s="136"/>
    </row>
    <row r="400" spans="2:18" s="115" customFormat="1" x14ac:dyDescent="0.2">
      <c r="B400" s="128"/>
      <c r="C400" s="129"/>
      <c r="D400" s="31"/>
      <c r="E400" s="65"/>
      <c r="F400" s="130"/>
      <c r="G400" s="131"/>
      <c r="H400" s="131"/>
      <c r="I400" s="131"/>
      <c r="J400" s="66"/>
      <c r="K400" s="132"/>
      <c r="L400" s="114"/>
      <c r="M400" s="133"/>
      <c r="N400" s="134"/>
      <c r="O400" s="135"/>
      <c r="P400" s="35"/>
      <c r="Q400" s="65">
        <f t="shared" si="11"/>
        <v>0</v>
      </c>
      <c r="R400" s="136"/>
    </row>
    <row r="401" spans="2:20" s="115" customFormat="1" x14ac:dyDescent="0.2">
      <c r="B401" s="128"/>
      <c r="C401" s="129"/>
      <c r="D401" s="31"/>
      <c r="E401" s="65" t="s">
        <v>21</v>
      </c>
      <c r="F401" s="130"/>
      <c r="G401" s="131"/>
      <c r="H401" s="131"/>
      <c r="I401" s="131"/>
      <c r="J401" s="66" t="s">
        <v>180</v>
      </c>
      <c r="K401" s="132">
        <f>ROUND(SUM(K398:K400),2)</f>
        <v>18</v>
      </c>
      <c r="L401" s="114">
        <v>0</v>
      </c>
      <c r="M401" s="133">
        <v>5.99</v>
      </c>
      <c r="N401" s="134">
        <f>ROUND(PRODUCT(K401:M401),2)</f>
        <v>0</v>
      </c>
      <c r="O401" s="135"/>
      <c r="P401" s="35">
        <v>0.09</v>
      </c>
      <c r="Q401" s="65">
        <f>P401*K401*L401</f>
        <v>0</v>
      </c>
      <c r="R401" s="136"/>
    </row>
    <row r="402" spans="2:20" x14ac:dyDescent="0.2">
      <c r="B402" s="26"/>
      <c r="C402" s="27"/>
      <c r="D402" s="93"/>
      <c r="E402" s="137" t="s">
        <v>207</v>
      </c>
      <c r="F402" s="24"/>
      <c r="G402" s="24"/>
      <c r="H402" s="95"/>
      <c r="I402" s="95"/>
      <c r="J402" s="100"/>
      <c r="K402" s="135">
        <v>1E-4</v>
      </c>
      <c r="L402" s="138">
        <v>9.9999999999999995E-7</v>
      </c>
      <c r="M402" s="139">
        <f>M401</f>
        <v>5.99</v>
      </c>
      <c r="N402" s="24">
        <f>PRODUCT(K402:M402)</f>
        <v>5.99E-10</v>
      </c>
      <c r="O402" s="105"/>
      <c r="P402" s="35">
        <f>P401</f>
        <v>0.09</v>
      </c>
      <c r="Q402" s="24">
        <f>P402*K402*L402</f>
        <v>8.9999999999999996E-12</v>
      </c>
      <c r="R402" s="25"/>
    </row>
    <row r="403" spans="2:20" s="115" customFormat="1" x14ac:dyDescent="0.2">
      <c r="B403" s="128"/>
      <c r="C403" s="129"/>
      <c r="D403" s="31"/>
      <c r="E403" s="65" t="s">
        <v>17</v>
      </c>
      <c r="F403" s="130"/>
      <c r="G403" s="131"/>
      <c r="H403" s="131"/>
      <c r="I403" s="131"/>
      <c r="J403" s="66"/>
      <c r="K403" s="132"/>
      <c r="L403" s="114"/>
      <c r="M403" s="133"/>
      <c r="N403" s="134"/>
      <c r="O403" s="135"/>
      <c r="P403" s="35"/>
      <c r="Q403" s="65">
        <f t="shared" si="11"/>
        <v>0</v>
      </c>
      <c r="R403" s="136"/>
    </row>
    <row r="404" spans="2:20" s="115" customFormat="1" ht="20.399999999999999" x14ac:dyDescent="0.2">
      <c r="B404" s="128">
        <v>36</v>
      </c>
      <c r="C404" s="129"/>
      <c r="D404" s="31" t="s">
        <v>219</v>
      </c>
      <c r="E404" s="31" t="s">
        <v>220</v>
      </c>
      <c r="F404" s="130"/>
      <c r="G404" s="131"/>
      <c r="H404" s="131"/>
      <c r="I404" s="131"/>
      <c r="J404" s="66"/>
      <c r="K404" s="132"/>
      <c r="L404" s="114"/>
      <c r="M404" s="133"/>
      <c r="N404" s="134"/>
      <c r="O404" s="135"/>
      <c r="P404" s="35"/>
      <c r="Q404" s="65">
        <f t="shared" si="11"/>
        <v>0</v>
      </c>
      <c r="R404" s="136"/>
    </row>
    <row r="405" spans="2:20" s="115" customFormat="1" x14ac:dyDescent="0.2">
      <c r="B405" s="128"/>
      <c r="C405" s="129"/>
      <c r="D405" s="31"/>
      <c r="E405" s="31" t="s">
        <v>16</v>
      </c>
      <c r="F405" s="130"/>
      <c r="G405" s="131"/>
      <c r="H405" s="131"/>
      <c r="I405" s="131"/>
      <c r="J405" s="66"/>
      <c r="K405" s="132"/>
      <c r="L405" s="114"/>
      <c r="M405" s="133"/>
      <c r="N405" s="134"/>
      <c r="O405" s="135"/>
      <c r="P405" s="35"/>
      <c r="Q405" s="65">
        <f t="shared" si="11"/>
        <v>0</v>
      </c>
      <c r="R405" s="136"/>
    </row>
    <row r="406" spans="2:20" s="115" customFormat="1" x14ac:dyDescent="0.2">
      <c r="B406" s="128"/>
      <c r="C406" s="129"/>
      <c r="D406" s="31"/>
      <c r="E406" s="31" t="s">
        <v>218</v>
      </c>
      <c r="F406" s="130">
        <v>210</v>
      </c>
      <c r="G406" s="131"/>
      <c r="H406" s="131"/>
      <c r="I406" s="131"/>
      <c r="J406" s="66"/>
      <c r="K406" s="132">
        <f>ROUND(PRODUCT(F406:I406),2)</f>
        <v>210</v>
      </c>
      <c r="L406" s="114"/>
      <c r="M406" s="133"/>
      <c r="N406" s="134"/>
      <c r="O406" s="135"/>
      <c r="P406" s="35"/>
      <c r="Q406" s="65">
        <f t="shared" si="11"/>
        <v>0</v>
      </c>
      <c r="R406" s="136"/>
    </row>
    <row r="407" spans="2:20" s="115" customFormat="1" x14ac:dyDescent="0.2">
      <c r="B407" s="128"/>
      <c r="C407" s="129"/>
      <c r="D407" s="31"/>
      <c r="E407" s="65"/>
      <c r="F407" s="130"/>
      <c r="G407" s="131"/>
      <c r="H407" s="131"/>
      <c r="I407" s="131"/>
      <c r="J407" s="66"/>
      <c r="K407" s="132"/>
      <c r="L407" s="114"/>
      <c r="M407" s="133"/>
      <c r="N407" s="134"/>
      <c r="O407" s="135"/>
      <c r="P407" s="35"/>
      <c r="Q407" s="65">
        <f t="shared" si="11"/>
        <v>0</v>
      </c>
      <c r="R407" s="136"/>
    </row>
    <row r="408" spans="2:20" s="115" customFormat="1" x14ac:dyDescent="0.2">
      <c r="B408" s="128"/>
      <c r="C408" s="129"/>
      <c r="D408" s="31"/>
      <c r="E408" s="65" t="s">
        <v>21</v>
      </c>
      <c r="F408" s="130"/>
      <c r="G408" s="131"/>
      <c r="H408" s="131"/>
      <c r="I408" s="131"/>
      <c r="J408" s="66" t="s">
        <v>180</v>
      </c>
      <c r="K408" s="132">
        <f>ROUND(SUM(K405:K407),2)</f>
        <v>210</v>
      </c>
      <c r="L408" s="114">
        <v>0</v>
      </c>
      <c r="M408" s="133">
        <v>7.21</v>
      </c>
      <c r="N408" s="134">
        <f>ROUND(PRODUCT(K408:M408),2)</f>
        <v>0</v>
      </c>
      <c r="O408" s="135"/>
      <c r="P408" s="35">
        <v>0.1</v>
      </c>
      <c r="Q408" s="65">
        <f>P408*K408*L408</f>
        <v>0</v>
      </c>
      <c r="R408" s="136"/>
    </row>
    <row r="409" spans="2:20" x14ac:dyDescent="0.2">
      <c r="B409" s="26"/>
      <c r="C409" s="27"/>
      <c r="D409" s="93"/>
      <c r="E409" s="137" t="s">
        <v>207</v>
      </c>
      <c r="F409" s="24"/>
      <c r="G409" s="24"/>
      <c r="H409" s="95"/>
      <c r="I409" s="95"/>
      <c r="J409" s="100"/>
      <c r="K409" s="135">
        <f>73*2</f>
        <v>146</v>
      </c>
      <c r="L409" s="138">
        <v>0.9</v>
      </c>
      <c r="M409" s="139">
        <f>M408</f>
        <v>7.21</v>
      </c>
      <c r="N409" s="24">
        <f>PRODUCT(K409:M409)</f>
        <v>947.39400000000001</v>
      </c>
      <c r="O409" s="105"/>
      <c r="P409" s="35">
        <f>P408</f>
        <v>0.1</v>
      </c>
      <c r="Q409" s="24">
        <f>P409*K409*L409</f>
        <v>13.140000000000002</v>
      </c>
      <c r="R409" s="25"/>
    </row>
    <row r="410" spans="2:20" s="115" customFormat="1" x14ac:dyDescent="0.2">
      <c r="B410" s="128"/>
      <c r="C410" s="129"/>
      <c r="D410" s="31"/>
      <c r="E410" s="65" t="s">
        <v>17</v>
      </c>
      <c r="F410" s="130"/>
      <c r="G410" s="131"/>
      <c r="H410" s="131"/>
      <c r="I410" s="131"/>
      <c r="J410" s="66"/>
      <c r="K410" s="132"/>
      <c r="L410" s="114"/>
      <c r="M410" s="133"/>
      <c r="N410" s="134"/>
      <c r="O410" s="135"/>
      <c r="P410" s="35"/>
      <c r="Q410" s="65">
        <f t="shared" si="11"/>
        <v>0</v>
      </c>
      <c r="R410" s="136"/>
    </row>
    <row r="411" spans="2:20" s="115" customFormat="1" ht="102" x14ac:dyDescent="0.2">
      <c r="B411" s="128">
        <v>37</v>
      </c>
      <c r="C411" s="129"/>
      <c r="D411" s="31" t="s">
        <v>221</v>
      </c>
      <c r="E411" s="141" t="s">
        <v>222</v>
      </c>
      <c r="F411" s="130"/>
      <c r="G411" s="131"/>
      <c r="H411" s="131"/>
      <c r="I411" s="131"/>
      <c r="J411" s="66"/>
      <c r="K411" s="132"/>
      <c r="L411" s="114"/>
      <c r="M411" s="133"/>
      <c r="N411" s="134"/>
      <c r="O411" s="135"/>
      <c r="P411" s="35"/>
      <c r="Q411" s="65">
        <f t="shared" si="11"/>
        <v>0</v>
      </c>
      <c r="R411" s="136"/>
    </row>
    <row r="412" spans="2:20" s="115" customFormat="1" x14ac:dyDescent="0.2">
      <c r="B412" s="128"/>
      <c r="C412" s="129"/>
      <c r="D412" s="31"/>
      <c r="E412" s="31" t="s">
        <v>16</v>
      </c>
      <c r="F412" s="130"/>
      <c r="G412" s="131"/>
      <c r="H412" s="131"/>
      <c r="I412" s="131"/>
      <c r="J412" s="66"/>
      <c r="K412" s="132"/>
      <c r="L412" s="114"/>
      <c r="M412" s="133"/>
      <c r="N412" s="134"/>
      <c r="O412" s="135"/>
      <c r="P412" s="35"/>
      <c r="Q412" s="65">
        <f t="shared" si="11"/>
        <v>0</v>
      </c>
      <c r="R412" s="136"/>
    </row>
    <row r="413" spans="2:20" s="115" customFormat="1" x14ac:dyDescent="0.2">
      <c r="B413" s="128"/>
      <c r="C413" s="129"/>
      <c r="D413" s="31"/>
      <c r="E413" s="31" t="s">
        <v>223</v>
      </c>
      <c r="F413" s="130">
        <v>34</v>
      </c>
      <c r="G413" s="131"/>
      <c r="H413" s="131"/>
      <c r="I413" s="131"/>
      <c r="J413" s="66"/>
      <c r="K413" s="132">
        <f>ROUND(PRODUCT(F413:I413),2)</f>
        <v>34</v>
      </c>
      <c r="L413" s="114"/>
      <c r="M413" s="133"/>
      <c r="N413" s="134"/>
      <c r="O413" s="135"/>
      <c r="P413" s="35"/>
      <c r="Q413" s="65">
        <f t="shared" si="11"/>
        <v>0</v>
      </c>
      <c r="R413" s="136"/>
    </row>
    <row r="414" spans="2:20" s="115" customFormat="1" x14ac:dyDescent="0.2">
      <c r="B414" s="128"/>
      <c r="C414" s="129"/>
      <c r="D414" s="31"/>
      <c r="E414" s="65"/>
      <c r="F414" s="130"/>
      <c r="G414" s="131"/>
      <c r="H414" s="131"/>
      <c r="I414" s="131"/>
      <c r="J414" s="66"/>
      <c r="K414" s="132"/>
      <c r="L414" s="114"/>
      <c r="M414" s="133"/>
      <c r="N414" s="134"/>
      <c r="O414" s="135"/>
      <c r="P414" s="35"/>
      <c r="Q414" s="65">
        <f t="shared" si="11"/>
        <v>0</v>
      </c>
      <c r="R414" s="136"/>
    </row>
    <row r="415" spans="2:20" s="115" customFormat="1" x14ac:dyDescent="0.2">
      <c r="B415" s="128"/>
      <c r="C415" s="129"/>
      <c r="D415" s="31"/>
      <c r="E415" s="65" t="s">
        <v>21</v>
      </c>
      <c r="F415" s="130"/>
      <c r="G415" s="131"/>
      <c r="H415" s="131"/>
      <c r="I415" s="131"/>
      <c r="J415" s="66" t="s">
        <v>180</v>
      </c>
      <c r="K415" s="132">
        <f>ROUND(SUM(K412:K414),2)</f>
        <v>34</v>
      </c>
      <c r="L415" s="114">
        <v>0</v>
      </c>
      <c r="M415" s="133">
        <v>37.74</v>
      </c>
      <c r="N415" s="134">
        <f>ROUND(PRODUCT(K415:M415),2)</f>
        <v>0</v>
      </c>
      <c r="O415" s="135"/>
      <c r="P415" s="35">
        <v>0.54</v>
      </c>
      <c r="Q415" s="65">
        <f>P415*K415*L415</f>
        <v>0</v>
      </c>
      <c r="R415" s="136"/>
    </row>
    <row r="416" spans="2:20" x14ac:dyDescent="0.2">
      <c r="B416" s="26"/>
      <c r="C416" s="27"/>
      <c r="D416" s="93"/>
      <c r="E416" s="137" t="s">
        <v>207</v>
      </c>
      <c r="F416" s="24"/>
      <c r="G416" s="24"/>
      <c r="H416" s="95"/>
      <c r="I416" s="95"/>
      <c r="J416" s="100"/>
      <c r="K416" s="135">
        <f>ROUND(K415*(3/4),0)</f>
        <v>26</v>
      </c>
      <c r="L416" s="138">
        <v>0.9</v>
      </c>
      <c r="M416" s="139">
        <f>M415</f>
        <v>37.74</v>
      </c>
      <c r="N416" s="24">
        <f>PRODUCT(K416:M416)</f>
        <v>883.1160000000001</v>
      </c>
      <c r="O416" s="105"/>
      <c r="P416" s="35">
        <f>P415</f>
        <v>0.54</v>
      </c>
      <c r="Q416" s="24">
        <f>P416*K416*L416</f>
        <v>12.636000000000001</v>
      </c>
      <c r="R416" s="25"/>
      <c r="T416" s="2" t="s">
        <v>248</v>
      </c>
    </row>
    <row r="417" spans="2:20" x14ac:dyDescent="0.2">
      <c r="B417" s="26"/>
      <c r="C417" s="27"/>
      <c r="D417" s="93"/>
      <c r="E417" s="137"/>
      <c r="F417" s="24"/>
      <c r="G417" s="24"/>
      <c r="H417" s="95"/>
      <c r="I417" s="95"/>
      <c r="J417" s="100"/>
      <c r="K417" s="132"/>
      <c r="L417" s="114"/>
      <c r="M417" s="139"/>
      <c r="N417" s="24"/>
      <c r="O417" s="105"/>
      <c r="P417" s="35"/>
      <c r="Q417" s="24"/>
      <c r="R417" s="25"/>
    </row>
    <row r="418" spans="2:20" s="115" customFormat="1" x14ac:dyDescent="0.2">
      <c r="B418" s="128">
        <v>38</v>
      </c>
      <c r="C418" s="129"/>
      <c r="D418" s="31" t="s">
        <v>224</v>
      </c>
      <c r="E418" s="141" t="s">
        <v>225</v>
      </c>
      <c r="F418" s="130"/>
      <c r="G418" s="131"/>
      <c r="H418" s="131"/>
      <c r="I418" s="131"/>
      <c r="J418" s="66"/>
      <c r="K418" s="132"/>
      <c r="L418" s="114"/>
      <c r="M418" s="133"/>
      <c r="N418" s="134"/>
      <c r="O418" s="135"/>
      <c r="P418" s="35"/>
      <c r="Q418" s="65">
        <f t="shared" ref="Q418:Q424" si="12">P418*K418</f>
        <v>0</v>
      </c>
      <c r="R418" s="136"/>
    </row>
    <row r="419" spans="2:20" s="115" customFormat="1" x14ac:dyDescent="0.2">
      <c r="B419" s="128"/>
      <c r="C419" s="129"/>
      <c r="D419" s="31"/>
      <c r="E419" s="31" t="s">
        <v>16</v>
      </c>
      <c r="F419" s="130"/>
      <c r="G419" s="131"/>
      <c r="H419" s="131"/>
      <c r="I419" s="131"/>
      <c r="J419" s="66"/>
      <c r="K419" s="132"/>
      <c r="L419" s="114"/>
      <c r="M419" s="133"/>
      <c r="N419" s="134"/>
      <c r="O419" s="135"/>
      <c r="P419" s="35"/>
      <c r="Q419" s="65">
        <f t="shared" si="12"/>
        <v>0</v>
      </c>
      <c r="R419" s="136"/>
    </row>
    <row r="420" spans="2:20" s="115" customFormat="1" x14ac:dyDescent="0.2">
      <c r="B420" s="128"/>
      <c r="C420" s="129"/>
      <c r="D420" s="31"/>
      <c r="E420" s="31" t="s">
        <v>223</v>
      </c>
      <c r="F420" s="130">
        <v>68</v>
      </c>
      <c r="G420" s="131"/>
      <c r="H420" s="131"/>
      <c r="I420" s="131"/>
      <c r="J420" s="66"/>
      <c r="K420" s="132">
        <f>ROUND(PRODUCT(F420:I420),2)</f>
        <v>68</v>
      </c>
      <c r="L420" s="114"/>
      <c r="M420" s="133"/>
      <c r="N420" s="134"/>
      <c r="O420" s="135"/>
      <c r="P420" s="35"/>
      <c r="Q420" s="65">
        <f t="shared" si="12"/>
        <v>0</v>
      </c>
      <c r="R420" s="136"/>
    </row>
    <row r="421" spans="2:20" s="115" customFormat="1" x14ac:dyDescent="0.2">
      <c r="B421" s="128"/>
      <c r="C421" s="129"/>
      <c r="D421" s="31"/>
      <c r="E421" s="65"/>
      <c r="F421" s="130"/>
      <c r="G421" s="131"/>
      <c r="H421" s="131"/>
      <c r="I421" s="131"/>
      <c r="J421" s="66"/>
      <c r="K421" s="132"/>
      <c r="L421" s="114"/>
      <c r="M421" s="133"/>
      <c r="N421" s="134"/>
      <c r="O421" s="135"/>
      <c r="P421" s="35"/>
      <c r="Q421" s="65">
        <f t="shared" si="12"/>
        <v>0</v>
      </c>
      <c r="R421" s="136"/>
    </row>
    <row r="422" spans="2:20" s="115" customFormat="1" x14ac:dyDescent="0.2">
      <c r="B422" s="128"/>
      <c r="C422" s="129"/>
      <c r="D422" s="31"/>
      <c r="E422" s="65" t="s">
        <v>21</v>
      </c>
      <c r="F422" s="130"/>
      <c r="G422" s="131"/>
      <c r="H422" s="131"/>
      <c r="I422" s="131"/>
      <c r="J422" s="66" t="s">
        <v>180</v>
      </c>
      <c r="K422" s="132">
        <f>ROUND(SUM(K419:K421),2)</f>
        <v>68</v>
      </c>
      <c r="L422" s="114">
        <v>0</v>
      </c>
      <c r="M422" s="133">
        <v>17.8</v>
      </c>
      <c r="N422" s="134">
        <f>ROUND(PRODUCT(K422:M422),2)</f>
        <v>0</v>
      </c>
      <c r="O422" s="135"/>
      <c r="P422" s="35">
        <v>0.26</v>
      </c>
      <c r="Q422" s="65">
        <f>P422*K422*L422</f>
        <v>0</v>
      </c>
      <c r="R422" s="136"/>
    </row>
    <row r="423" spans="2:20" x14ac:dyDescent="0.2">
      <c r="B423" s="26"/>
      <c r="C423" s="27"/>
      <c r="D423" s="93"/>
      <c r="E423" s="137" t="s">
        <v>207</v>
      </c>
      <c r="F423" s="24"/>
      <c r="G423" s="24"/>
      <c r="H423" s="95"/>
      <c r="I423" s="95"/>
      <c r="J423" s="100"/>
      <c r="K423" s="135">
        <f>ROUND(K422*(3/4),0)</f>
        <v>51</v>
      </c>
      <c r="L423" s="138">
        <v>0.9</v>
      </c>
      <c r="M423" s="139">
        <f>M422</f>
        <v>17.8</v>
      </c>
      <c r="N423" s="24">
        <f>PRODUCT(K423:M423)</f>
        <v>817.02</v>
      </c>
      <c r="O423" s="105"/>
      <c r="P423" s="35">
        <f>P422</f>
        <v>0.26</v>
      </c>
      <c r="Q423" s="24">
        <f>P423*K423*L423</f>
        <v>11.933999999999999</v>
      </c>
      <c r="R423" s="25"/>
      <c r="T423" s="2" t="s">
        <v>248</v>
      </c>
    </row>
    <row r="424" spans="2:20" s="115" customFormat="1" x14ac:dyDescent="0.2">
      <c r="B424" s="128"/>
      <c r="C424" s="129"/>
      <c r="D424" s="31"/>
      <c r="E424" s="65" t="s">
        <v>17</v>
      </c>
      <c r="F424" s="130"/>
      <c r="G424" s="131"/>
      <c r="H424" s="131"/>
      <c r="I424" s="131"/>
      <c r="J424" s="66"/>
      <c r="K424" s="132"/>
      <c r="L424" s="114"/>
      <c r="M424" s="133"/>
      <c r="N424" s="134"/>
      <c r="O424" s="135"/>
      <c r="P424" s="35"/>
      <c r="Q424" s="65">
        <f t="shared" si="12"/>
        <v>0</v>
      </c>
      <c r="R424" s="136"/>
    </row>
    <row r="425" spans="2:20" s="115" customFormat="1" ht="91.8" x14ac:dyDescent="0.2">
      <c r="B425" s="128">
        <v>39</v>
      </c>
      <c r="C425" s="129"/>
      <c r="D425" s="31" t="s">
        <v>226</v>
      </c>
      <c r="E425" s="141" t="s">
        <v>227</v>
      </c>
      <c r="F425" s="130"/>
      <c r="G425" s="131"/>
      <c r="H425" s="131"/>
      <c r="I425" s="131"/>
      <c r="J425" s="66"/>
      <c r="K425" s="132"/>
      <c r="L425" s="114"/>
      <c r="M425" s="133"/>
      <c r="N425" s="134"/>
      <c r="O425" s="135"/>
      <c r="P425" s="35"/>
      <c r="Q425" s="65">
        <f t="shared" si="11"/>
        <v>0</v>
      </c>
      <c r="R425" s="136"/>
    </row>
    <row r="426" spans="2:20" s="115" customFormat="1" x14ac:dyDescent="0.2">
      <c r="B426" s="128"/>
      <c r="C426" s="129"/>
      <c r="D426" s="31"/>
      <c r="E426" s="31" t="s">
        <v>16</v>
      </c>
      <c r="F426" s="130"/>
      <c r="G426" s="131"/>
      <c r="H426" s="131"/>
      <c r="I426" s="131"/>
      <c r="J426" s="66"/>
      <c r="K426" s="132"/>
      <c r="L426" s="114"/>
      <c r="M426" s="133"/>
      <c r="N426" s="134"/>
      <c r="O426" s="135"/>
      <c r="P426" s="35"/>
      <c r="Q426" s="65">
        <f t="shared" si="11"/>
        <v>0</v>
      </c>
      <c r="R426" s="136"/>
    </row>
    <row r="427" spans="2:20" s="115" customFormat="1" x14ac:dyDescent="0.2">
      <c r="B427" s="128"/>
      <c r="C427" s="129"/>
      <c r="D427" s="31"/>
      <c r="E427" s="31" t="s">
        <v>223</v>
      </c>
      <c r="F427" s="130">
        <v>115</v>
      </c>
      <c r="G427" s="131"/>
      <c r="H427" s="131"/>
      <c r="I427" s="131"/>
      <c r="J427" s="66"/>
      <c r="K427" s="132">
        <f>ROUND(PRODUCT(F427:I427),2)</f>
        <v>115</v>
      </c>
      <c r="L427" s="114"/>
      <c r="M427" s="133"/>
      <c r="N427" s="134"/>
      <c r="O427" s="135"/>
      <c r="P427" s="35"/>
      <c r="Q427" s="65">
        <f t="shared" si="11"/>
        <v>0</v>
      </c>
      <c r="R427" s="136"/>
    </row>
    <row r="428" spans="2:20" s="115" customFormat="1" x14ac:dyDescent="0.2">
      <c r="B428" s="128"/>
      <c r="C428" s="129"/>
      <c r="D428" s="31"/>
      <c r="E428" s="65"/>
      <c r="F428" s="130"/>
      <c r="G428" s="131"/>
      <c r="H428" s="131"/>
      <c r="I428" s="131"/>
      <c r="J428" s="66"/>
      <c r="K428" s="132"/>
      <c r="L428" s="114"/>
      <c r="M428" s="133"/>
      <c r="N428" s="134"/>
      <c r="O428" s="135"/>
      <c r="P428" s="35"/>
      <c r="Q428" s="65">
        <f t="shared" si="11"/>
        <v>0</v>
      </c>
      <c r="R428" s="136"/>
    </row>
    <row r="429" spans="2:20" s="115" customFormat="1" x14ac:dyDescent="0.2">
      <c r="B429" s="128"/>
      <c r="C429" s="129"/>
      <c r="D429" s="31"/>
      <c r="E429" s="65" t="s">
        <v>21</v>
      </c>
      <c r="F429" s="130"/>
      <c r="G429" s="131"/>
      <c r="H429" s="131"/>
      <c r="I429" s="131"/>
      <c r="J429" s="66" t="s">
        <v>180</v>
      </c>
      <c r="K429" s="132">
        <f>ROUND(SUM(K426:K428),2)</f>
        <v>115</v>
      </c>
      <c r="L429" s="114">
        <v>0</v>
      </c>
      <c r="M429" s="133">
        <v>115</v>
      </c>
      <c r="N429" s="134">
        <f>ROUND(PRODUCT(K429:M429),2)</f>
        <v>0</v>
      </c>
      <c r="O429" s="135"/>
      <c r="P429" s="35">
        <v>1.32</v>
      </c>
      <c r="Q429" s="65">
        <f>P429*K429*L429</f>
        <v>0</v>
      </c>
      <c r="R429" s="136"/>
    </row>
    <row r="430" spans="2:20" x14ac:dyDescent="0.2">
      <c r="B430" s="26"/>
      <c r="C430" s="27"/>
      <c r="D430" s="93"/>
      <c r="E430" s="137" t="s">
        <v>207</v>
      </c>
      <c r="F430" s="24"/>
      <c r="G430" s="24"/>
      <c r="H430" s="95"/>
      <c r="I430" s="95"/>
      <c r="J430" s="100"/>
      <c r="K430" s="135">
        <f>ROUND(K429*(3/4),0)</f>
        <v>86</v>
      </c>
      <c r="L430" s="138">
        <v>0.9</v>
      </c>
      <c r="M430" s="139">
        <f>M429</f>
        <v>115</v>
      </c>
      <c r="N430" s="24">
        <f>PRODUCT(K430:M430)</f>
        <v>8901</v>
      </c>
      <c r="O430" s="105"/>
      <c r="P430" s="35">
        <f>P429</f>
        <v>1.32</v>
      </c>
      <c r="Q430" s="24">
        <f>P430*K430*L430</f>
        <v>102.16800000000001</v>
      </c>
      <c r="R430" s="25"/>
      <c r="T430" s="2" t="s">
        <v>248</v>
      </c>
    </row>
    <row r="431" spans="2:20" s="115" customFormat="1" x14ac:dyDescent="0.2">
      <c r="B431" s="128"/>
      <c r="C431" s="129"/>
      <c r="D431" s="31"/>
      <c r="E431" s="65" t="s">
        <v>17</v>
      </c>
      <c r="F431" s="130"/>
      <c r="G431" s="131"/>
      <c r="H431" s="131"/>
      <c r="I431" s="131"/>
      <c r="J431" s="66"/>
      <c r="K431" s="132"/>
      <c r="L431" s="114"/>
      <c r="M431" s="133"/>
      <c r="N431" s="134"/>
      <c r="O431" s="135"/>
      <c r="P431" s="35"/>
      <c r="Q431" s="65">
        <f t="shared" si="11"/>
        <v>0</v>
      </c>
      <c r="R431" s="136"/>
    </row>
    <row r="432" spans="2:20" s="115" customFormat="1" ht="81.599999999999994" x14ac:dyDescent="0.2">
      <c r="B432" s="128">
        <v>40</v>
      </c>
      <c r="C432" s="129"/>
      <c r="D432" s="31" t="s">
        <v>64</v>
      </c>
      <c r="E432" s="31" t="s">
        <v>228</v>
      </c>
      <c r="F432" s="130"/>
      <c r="G432" s="131"/>
      <c r="H432" s="131"/>
      <c r="I432" s="131"/>
      <c r="J432" s="66"/>
      <c r="K432" s="132"/>
      <c r="L432" s="114"/>
      <c r="M432" s="133"/>
      <c r="N432" s="134"/>
      <c r="O432" s="135"/>
      <c r="P432" s="35"/>
      <c r="Q432" s="65">
        <f t="shared" si="11"/>
        <v>0</v>
      </c>
      <c r="R432" s="136"/>
    </row>
    <row r="433" spans="2:18" s="115" customFormat="1" x14ac:dyDescent="0.2">
      <c r="B433" s="128"/>
      <c r="C433" s="129"/>
      <c r="D433" s="31"/>
      <c r="E433" s="31" t="s">
        <v>16</v>
      </c>
      <c r="F433" s="130"/>
      <c r="G433" s="131"/>
      <c r="H433" s="131"/>
      <c r="I433" s="131"/>
      <c r="J433" s="66"/>
      <c r="K433" s="132"/>
      <c r="L433" s="114"/>
      <c r="M433" s="133"/>
      <c r="N433" s="134"/>
      <c r="O433" s="135"/>
      <c r="P433" s="35"/>
      <c r="Q433" s="65">
        <f t="shared" si="11"/>
        <v>0</v>
      </c>
      <c r="R433" s="136"/>
    </row>
    <row r="434" spans="2:18" s="115" customFormat="1" x14ac:dyDescent="0.2">
      <c r="B434" s="128"/>
      <c r="C434" s="129"/>
      <c r="D434" s="31"/>
      <c r="E434" s="31" t="s">
        <v>229</v>
      </c>
      <c r="F434" s="130">
        <v>-14</v>
      </c>
      <c r="G434" s="131"/>
      <c r="H434" s="131"/>
      <c r="I434" s="131"/>
      <c r="J434" s="66"/>
      <c r="K434" s="132">
        <f>ROUND(PRODUCT(F434:I434),2)</f>
        <v>-14</v>
      </c>
      <c r="L434" s="114"/>
      <c r="M434" s="133"/>
      <c r="N434" s="134"/>
      <c r="O434" s="135"/>
      <c r="P434" s="35"/>
      <c r="Q434" s="65">
        <f t="shared" si="11"/>
        <v>0</v>
      </c>
      <c r="R434" s="136"/>
    </row>
    <row r="435" spans="2:18" s="115" customFormat="1" x14ac:dyDescent="0.2">
      <c r="B435" s="128"/>
      <c r="C435" s="129"/>
      <c r="D435" s="31"/>
      <c r="E435" s="65"/>
      <c r="F435" s="130"/>
      <c r="G435" s="131"/>
      <c r="H435" s="131"/>
      <c r="I435" s="131"/>
      <c r="J435" s="66"/>
      <c r="K435" s="132"/>
      <c r="L435" s="114"/>
      <c r="M435" s="133"/>
      <c r="N435" s="134"/>
      <c r="O435" s="135"/>
      <c r="P435" s="35"/>
      <c r="Q435" s="65">
        <f t="shared" si="11"/>
        <v>0</v>
      </c>
      <c r="R435" s="136"/>
    </row>
    <row r="436" spans="2:18" s="115" customFormat="1" x14ac:dyDescent="0.2">
      <c r="B436" s="128"/>
      <c r="C436" s="129"/>
      <c r="D436" s="31"/>
      <c r="E436" s="65" t="s">
        <v>21</v>
      </c>
      <c r="F436" s="130"/>
      <c r="G436" s="131"/>
      <c r="H436" s="131"/>
      <c r="I436" s="131"/>
      <c r="J436" s="66" t="s">
        <v>180</v>
      </c>
      <c r="K436" s="132">
        <f>ROUND(SUM(K433:K435),2)</f>
        <v>-14</v>
      </c>
      <c r="L436" s="114">
        <v>0</v>
      </c>
      <c r="M436" s="133">
        <v>319.64</v>
      </c>
      <c r="N436" s="134">
        <f>ROUND(PRODUCT(K436:M436),2)</f>
        <v>0</v>
      </c>
      <c r="O436" s="135"/>
      <c r="P436" s="35">
        <v>4.6100000000000003</v>
      </c>
      <c r="Q436" s="65">
        <f>P436*K436*L436</f>
        <v>0</v>
      </c>
      <c r="R436" s="136"/>
    </row>
    <row r="437" spans="2:18" x14ac:dyDescent="0.2">
      <c r="B437" s="26"/>
      <c r="C437" s="27"/>
      <c r="D437" s="93"/>
      <c r="E437" s="137" t="s">
        <v>207</v>
      </c>
      <c r="F437" s="24"/>
      <c r="G437" s="24"/>
      <c r="H437" s="95"/>
      <c r="I437" s="95"/>
      <c r="J437" s="100"/>
      <c r="K437" s="135">
        <v>1E-4</v>
      </c>
      <c r="L437" s="138">
        <v>9.9999999999999995E-7</v>
      </c>
      <c r="M437" s="139">
        <f>M436</f>
        <v>319.64</v>
      </c>
      <c r="N437" s="24">
        <f>PRODUCT(K437:M437)</f>
        <v>3.1964000000000001E-8</v>
      </c>
      <c r="O437" s="105"/>
      <c r="P437" s="35">
        <f>P436</f>
        <v>4.6100000000000003</v>
      </c>
      <c r="Q437" s="24">
        <f>P437*K437*L437</f>
        <v>4.6100000000000001E-10</v>
      </c>
      <c r="R437" s="25"/>
    </row>
    <row r="438" spans="2:18" s="115" customFormat="1" x14ac:dyDescent="0.2">
      <c r="B438" s="128"/>
      <c r="C438" s="129"/>
      <c r="D438" s="31"/>
      <c r="E438" s="65" t="s">
        <v>17</v>
      </c>
      <c r="F438" s="130"/>
      <c r="G438" s="131"/>
      <c r="H438" s="131"/>
      <c r="I438" s="131"/>
      <c r="J438" s="66"/>
      <c r="K438" s="132"/>
      <c r="L438" s="114"/>
      <c r="M438" s="133"/>
      <c r="N438" s="134"/>
      <c r="O438" s="135"/>
      <c r="P438" s="35"/>
      <c r="Q438" s="65">
        <f t="shared" ref="Q438:Q442" si="13">P438*K438</f>
        <v>0</v>
      </c>
      <c r="R438" s="136"/>
    </row>
    <row r="439" spans="2:18" s="115" customFormat="1" ht="71.400000000000006" x14ac:dyDescent="0.2">
      <c r="B439" s="128">
        <v>41</v>
      </c>
      <c r="C439" s="129"/>
      <c r="D439" s="31" t="s">
        <v>230</v>
      </c>
      <c r="E439" s="141" t="s">
        <v>231</v>
      </c>
      <c r="F439" s="130"/>
      <c r="G439" s="131"/>
      <c r="H439" s="131"/>
      <c r="I439" s="131"/>
      <c r="J439" s="66"/>
      <c r="K439" s="132"/>
      <c r="L439" s="114"/>
      <c r="M439" s="133"/>
      <c r="N439" s="134"/>
      <c r="O439" s="135"/>
      <c r="P439" s="35"/>
      <c r="Q439" s="65">
        <f t="shared" si="13"/>
        <v>0</v>
      </c>
      <c r="R439" s="136"/>
    </row>
    <row r="440" spans="2:18" s="115" customFormat="1" x14ac:dyDescent="0.2">
      <c r="B440" s="128"/>
      <c r="C440" s="129"/>
      <c r="D440" s="31"/>
      <c r="E440" s="31" t="s">
        <v>16</v>
      </c>
      <c r="F440" s="130"/>
      <c r="G440" s="131"/>
      <c r="H440" s="131"/>
      <c r="I440" s="131"/>
      <c r="J440" s="66"/>
      <c r="K440" s="132"/>
      <c r="L440" s="114"/>
      <c r="M440" s="133"/>
      <c r="N440" s="134"/>
      <c r="O440" s="135"/>
      <c r="P440" s="35"/>
      <c r="Q440" s="65">
        <f t="shared" si="13"/>
        <v>0</v>
      </c>
      <c r="R440" s="136"/>
    </row>
    <row r="441" spans="2:18" s="115" customFormat="1" x14ac:dyDescent="0.2">
      <c r="B441" s="128"/>
      <c r="C441" s="129"/>
      <c r="D441" s="31"/>
      <c r="E441" s="31" t="s">
        <v>232</v>
      </c>
      <c r="F441" s="130">
        <v>14</v>
      </c>
      <c r="G441" s="131"/>
      <c r="H441" s="131"/>
      <c r="I441" s="131"/>
      <c r="J441" s="66"/>
      <c r="K441" s="132">
        <f>ROUND(PRODUCT(F441:I441),2)</f>
        <v>14</v>
      </c>
      <c r="L441" s="114"/>
      <c r="M441" s="133"/>
      <c r="N441" s="134"/>
      <c r="O441" s="135"/>
      <c r="P441" s="35"/>
      <c r="Q441" s="65">
        <f t="shared" si="13"/>
        <v>0</v>
      </c>
      <c r="R441" s="136"/>
    </row>
    <row r="442" spans="2:18" s="115" customFormat="1" x14ac:dyDescent="0.2">
      <c r="B442" s="128"/>
      <c r="C442" s="129"/>
      <c r="D442" s="31"/>
      <c r="E442" s="65"/>
      <c r="F442" s="130"/>
      <c r="G442" s="131"/>
      <c r="H442" s="131"/>
      <c r="I442" s="131"/>
      <c r="J442" s="66"/>
      <c r="K442" s="132"/>
      <c r="L442" s="114"/>
      <c r="M442" s="133"/>
      <c r="N442" s="134"/>
      <c r="O442" s="135"/>
      <c r="P442" s="35"/>
      <c r="Q442" s="65">
        <f t="shared" si="13"/>
        <v>0</v>
      </c>
      <c r="R442" s="136"/>
    </row>
    <row r="443" spans="2:18" s="115" customFormat="1" x14ac:dyDescent="0.2">
      <c r="B443" s="128"/>
      <c r="C443" s="129"/>
      <c r="D443" s="31"/>
      <c r="E443" s="65" t="s">
        <v>21</v>
      </c>
      <c r="F443" s="130"/>
      <c r="G443" s="131"/>
      <c r="H443" s="131"/>
      <c r="I443" s="131"/>
      <c r="J443" s="66" t="s">
        <v>180</v>
      </c>
      <c r="K443" s="132">
        <f>ROUND(SUM(K440:K442),2)</f>
        <v>14</v>
      </c>
      <c r="L443" s="114">
        <v>0</v>
      </c>
      <c r="M443" s="133">
        <v>456.91</v>
      </c>
      <c r="N443" s="134">
        <f>ROUND(PRODUCT(K443:M443),2)</f>
        <v>0</v>
      </c>
      <c r="O443" s="135"/>
      <c r="P443" s="35">
        <v>6.59</v>
      </c>
      <c r="Q443" s="65">
        <f>P443*K443*L443</f>
        <v>0</v>
      </c>
      <c r="R443" s="136"/>
    </row>
    <row r="444" spans="2:18" x14ac:dyDescent="0.2">
      <c r="B444" s="26"/>
      <c r="C444" s="27"/>
      <c r="D444" s="93"/>
      <c r="E444" s="137" t="s">
        <v>207</v>
      </c>
      <c r="F444" s="24"/>
      <c r="G444" s="24"/>
      <c r="H444" s="95"/>
      <c r="I444" s="95"/>
      <c r="J444" s="100"/>
      <c r="K444" s="135">
        <v>2</v>
      </c>
      <c r="L444" s="138">
        <v>0.9</v>
      </c>
      <c r="M444" s="139">
        <f>M443</f>
        <v>456.91</v>
      </c>
      <c r="N444" s="24">
        <f>PRODUCT(K444:M444)</f>
        <v>822.4380000000001</v>
      </c>
      <c r="O444" s="105"/>
      <c r="P444" s="35">
        <f>P443</f>
        <v>6.59</v>
      </c>
      <c r="Q444" s="24">
        <f>P444*K444*L444</f>
        <v>11.862</v>
      </c>
      <c r="R444" s="25"/>
    </row>
    <row r="445" spans="2:18" s="115" customFormat="1" x14ac:dyDescent="0.2">
      <c r="B445" s="128"/>
      <c r="C445" s="129"/>
      <c r="D445" s="31"/>
      <c r="E445" s="65" t="s">
        <v>17</v>
      </c>
      <c r="F445" s="130"/>
      <c r="G445" s="131"/>
      <c r="H445" s="131"/>
      <c r="I445" s="131"/>
      <c r="J445" s="66"/>
      <c r="K445" s="132"/>
      <c r="L445" s="114"/>
      <c r="M445" s="133"/>
      <c r="N445" s="134"/>
      <c r="O445" s="135"/>
      <c r="P445" s="35"/>
      <c r="Q445" s="65">
        <f t="shared" si="11"/>
        <v>0</v>
      </c>
      <c r="R445" s="136"/>
    </row>
    <row r="446" spans="2:18" s="115" customFormat="1" ht="40.799999999999997" x14ac:dyDescent="0.2">
      <c r="B446" s="128">
        <v>42</v>
      </c>
      <c r="C446" s="129"/>
      <c r="D446" s="31" t="s">
        <v>31</v>
      </c>
      <c r="E446" s="31" t="s">
        <v>233</v>
      </c>
      <c r="F446" s="130"/>
      <c r="G446" s="131"/>
      <c r="H446" s="131"/>
      <c r="I446" s="131"/>
      <c r="J446" s="66"/>
      <c r="K446" s="132"/>
      <c r="L446" s="114"/>
      <c r="M446" s="133"/>
      <c r="N446" s="134"/>
      <c r="O446" s="135"/>
      <c r="P446" s="35"/>
      <c r="Q446" s="65">
        <f t="shared" si="11"/>
        <v>0</v>
      </c>
      <c r="R446" s="136"/>
    </row>
    <row r="447" spans="2:18" s="115" customFormat="1" x14ac:dyDescent="0.2">
      <c r="B447" s="128"/>
      <c r="C447" s="129"/>
      <c r="D447" s="31"/>
      <c r="E447" s="31" t="s">
        <v>16</v>
      </c>
      <c r="F447" s="130"/>
      <c r="G447" s="131"/>
      <c r="H447" s="131"/>
      <c r="I447" s="131"/>
      <c r="J447" s="66"/>
      <c r="K447" s="132"/>
      <c r="L447" s="114"/>
      <c r="M447" s="133"/>
      <c r="N447" s="134"/>
      <c r="O447" s="135"/>
      <c r="P447" s="35"/>
      <c r="Q447" s="65">
        <f t="shared" si="11"/>
        <v>0</v>
      </c>
      <c r="R447" s="136"/>
    </row>
    <row r="448" spans="2:18" s="115" customFormat="1" x14ac:dyDescent="0.2">
      <c r="B448" s="128"/>
      <c r="C448" s="129"/>
      <c r="D448" s="31"/>
      <c r="E448" s="31" t="s">
        <v>234</v>
      </c>
      <c r="F448" s="130">
        <v>-130</v>
      </c>
      <c r="G448" s="131"/>
      <c r="H448" s="131"/>
      <c r="I448" s="131"/>
      <c r="J448" s="66"/>
      <c r="K448" s="132">
        <f>ROUND(PRODUCT(F448:I448),2)</f>
        <v>-130</v>
      </c>
      <c r="L448" s="114"/>
      <c r="M448" s="133"/>
      <c r="N448" s="134"/>
      <c r="O448" s="135"/>
      <c r="P448" s="35"/>
      <c r="Q448" s="65">
        <f t="shared" si="11"/>
        <v>0</v>
      </c>
      <c r="R448" s="136"/>
    </row>
    <row r="449" spans="2:18" s="115" customFormat="1" x14ac:dyDescent="0.2">
      <c r="B449" s="128"/>
      <c r="C449" s="129"/>
      <c r="D449" s="31"/>
      <c r="E449" s="31" t="s">
        <v>235</v>
      </c>
      <c r="F449" s="130">
        <v>150</v>
      </c>
      <c r="G449" s="131"/>
      <c r="H449" s="131"/>
      <c r="I449" s="131"/>
      <c r="J449" s="66"/>
      <c r="K449" s="132">
        <f>ROUND(PRODUCT(F449:I449),2)</f>
        <v>150</v>
      </c>
      <c r="L449" s="114"/>
      <c r="M449" s="133"/>
      <c r="N449" s="134"/>
      <c r="O449" s="135"/>
      <c r="P449" s="35"/>
      <c r="Q449" s="65">
        <f t="shared" si="11"/>
        <v>0</v>
      </c>
      <c r="R449" s="136"/>
    </row>
    <row r="450" spans="2:18" s="115" customFormat="1" x14ac:dyDescent="0.2">
      <c r="B450" s="128"/>
      <c r="C450" s="129"/>
      <c r="D450" s="31"/>
      <c r="E450" s="65"/>
      <c r="F450" s="130"/>
      <c r="G450" s="131"/>
      <c r="H450" s="131"/>
      <c r="I450" s="131"/>
      <c r="J450" s="66"/>
      <c r="K450" s="132"/>
      <c r="L450" s="114"/>
      <c r="M450" s="133"/>
      <c r="N450" s="134"/>
      <c r="O450" s="135"/>
      <c r="P450" s="35"/>
      <c r="Q450" s="65">
        <f t="shared" si="11"/>
        <v>0</v>
      </c>
      <c r="R450" s="136"/>
    </row>
    <row r="451" spans="2:18" s="115" customFormat="1" x14ac:dyDescent="0.2">
      <c r="B451" s="128"/>
      <c r="C451" s="129"/>
      <c r="D451" s="31"/>
      <c r="E451" s="65" t="s">
        <v>18</v>
      </c>
      <c r="F451" s="130"/>
      <c r="G451" s="131"/>
      <c r="H451" s="131"/>
      <c r="I451" s="131"/>
      <c r="J451" s="66" t="s">
        <v>179</v>
      </c>
      <c r="K451" s="132">
        <f>ROUND(SUM(K447:K450),2)</f>
        <v>20</v>
      </c>
      <c r="L451" s="114">
        <v>0</v>
      </c>
      <c r="M451" s="133">
        <v>52.49</v>
      </c>
      <c r="N451" s="134">
        <f>ROUND(PRODUCT(K451:M451),2)</f>
        <v>0</v>
      </c>
      <c r="O451" s="135"/>
      <c r="P451" s="35">
        <v>0.76</v>
      </c>
      <c r="Q451" s="65">
        <f>P451*K451*L451</f>
        <v>0</v>
      </c>
      <c r="R451" s="136"/>
    </row>
    <row r="452" spans="2:18" x14ac:dyDescent="0.2">
      <c r="B452" s="26"/>
      <c r="C452" s="27"/>
      <c r="D452" s="93"/>
      <c r="E452" s="137" t="s">
        <v>207</v>
      </c>
      <c r="F452" s="24"/>
      <c r="G452" s="24"/>
      <c r="H452" s="95"/>
      <c r="I452" s="95"/>
      <c r="J452" s="100"/>
      <c r="K452" s="135">
        <v>1E-4</v>
      </c>
      <c r="L452" s="138">
        <v>9.9999999999999995E-7</v>
      </c>
      <c r="M452" s="139">
        <f>M451</f>
        <v>52.49</v>
      </c>
      <c r="N452" s="24">
        <f>PRODUCT(K452:M452)</f>
        <v>5.2490000000000004E-9</v>
      </c>
      <c r="O452" s="105"/>
      <c r="P452" s="35">
        <f>P451</f>
        <v>0.76</v>
      </c>
      <c r="Q452" s="24">
        <f>P452*K452*L452</f>
        <v>7.5999999999999996E-11</v>
      </c>
      <c r="R452" s="25"/>
    </row>
    <row r="453" spans="2:18" s="115" customFormat="1" x14ac:dyDescent="0.2">
      <c r="B453" s="128"/>
      <c r="C453" s="129"/>
      <c r="D453" s="31"/>
      <c r="E453" s="65" t="s">
        <v>17</v>
      </c>
      <c r="F453" s="130"/>
      <c r="G453" s="131"/>
      <c r="H453" s="131"/>
      <c r="I453" s="131"/>
      <c r="J453" s="66"/>
      <c r="K453" s="132"/>
      <c r="L453" s="114"/>
      <c r="M453" s="133"/>
      <c r="N453" s="134"/>
      <c r="O453" s="135"/>
      <c r="P453" s="35"/>
      <c r="Q453" s="65">
        <f t="shared" si="11"/>
        <v>0</v>
      </c>
      <c r="R453" s="136"/>
    </row>
    <row r="454" spans="2:18" s="115" customFormat="1" ht="20.399999999999999" x14ac:dyDescent="0.2">
      <c r="B454" s="128">
        <v>43</v>
      </c>
      <c r="C454" s="129"/>
      <c r="D454" s="31" t="s">
        <v>146</v>
      </c>
      <c r="E454" s="31" t="s">
        <v>147</v>
      </c>
      <c r="F454" s="130"/>
      <c r="G454" s="131"/>
      <c r="H454" s="131"/>
      <c r="I454" s="131"/>
      <c r="J454" s="66"/>
      <c r="K454" s="132"/>
      <c r="L454" s="114"/>
      <c r="M454" s="133"/>
      <c r="N454" s="134"/>
      <c r="O454" s="135"/>
      <c r="P454" s="35"/>
      <c r="Q454" s="65">
        <f t="shared" si="11"/>
        <v>0</v>
      </c>
      <c r="R454" s="136"/>
    </row>
    <row r="455" spans="2:18" s="115" customFormat="1" x14ac:dyDescent="0.2">
      <c r="B455" s="128"/>
      <c r="C455" s="129"/>
      <c r="D455" s="31"/>
      <c r="E455" s="31" t="s">
        <v>16</v>
      </c>
      <c r="F455" s="130"/>
      <c r="G455" s="131"/>
      <c r="H455" s="131"/>
      <c r="I455" s="131"/>
      <c r="J455" s="66"/>
      <c r="K455" s="132"/>
      <c r="L455" s="114"/>
      <c r="M455" s="133"/>
      <c r="N455" s="134"/>
      <c r="O455" s="135"/>
      <c r="P455" s="35"/>
      <c r="Q455" s="65">
        <f t="shared" si="11"/>
        <v>0</v>
      </c>
      <c r="R455" s="136"/>
    </row>
    <row r="456" spans="2:18" s="115" customFormat="1" x14ac:dyDescent="0.2">
      <c r="B456" s="128"/>
      <c r="C456" s="129"/>
      <c r="D456" s="31"/>
      <c r="E456" s="31" t="s">
        <v>234</v>
      </c>
      <c r="F456" s="130">
        <v>-130</v>
      </c>
      <c r="G456" s="131"/>
      <c r="H456" s="131"/>
      <c r="I456" s="131"/>
      <c r="J456" s="66"/>
      <c r="K456" s="132">
        <f>ROUND(PRODUCT(F456:I456),2)</f>
        <v>-130</v>
      </c>
      <c r="L456" s="114"/>
      <c r="M456" s="133"/>
      <c r="N456" s="134"/>
      <c r="O456" s="135"/>
      <c r="P456" s="35"/>
      <c r="Q456" s="65">
        <f t="shared" si="11"/>
        <v>0</v>
      </c>
      <c r="R456" s="136"/>
    </row>
    <row r="457" spans="2:18" s="115" customFormat="1" x14ac:dyDescent="0.2">
      <c r="B457" s="128"/>
      <c r="C457" s="129"/>
      <c r="D457" s="31"/>
      <c r="E457" s="31" t="s">
        <v>235</v>
      </c>
      <c r="F457" s="130">
        <v>150</v>
      </c>
      <c r="G457" s="131"/>
      <c r="H457" s="131"/>
      <c r="I457" s="131"/>
      <c r="J457" s="66"/>
      <c r="K457" s="132">
        <v>150</v>
      </c>
      <c r="L457" s="114"/>
      <c r="M457" s="133"/>
      <c r="N457" s="134"/>
      <c r="O457" s="135"/>
      <c r="P457" s="35"/>
      <c r="Q457" s="65">
        <f t="shared" si="11"/>
        <v>0</v>
      </c>
      <c r="R457" s="136"/>
    </row>
    <row r="458" spans="2:18" s="115" customFormat="1" x14ac:dyDescent="0.2">
      <c r="B458" s="128"/>
      <c r="C458" s="129"/>
      <c r="D458" s="31"/>
      <c r="E458" s="65"/>
      <c r="F458" s="130"/>
      <c r="G458" s="131"/>
      <c r="H458" s="131"/>
      <c r="I458" s="131"/>
      <c r="J458" s="66"/>
      <c r="K458" s="132"/>
      <c r="L458" s="114"/>
      <c r="M458" s="133"/>
      <c r="N458" s="134"/>
      <c r="O458" s="135"/>
      <c r="P458" s="35"/>
      <c r="Q458" s="65"/>
      <c r="R458" s="136"/>
    </row>
    <row r="459" spans="2:18" s="115" customFormat="1" x14ac:dyDescent="0.2">
      <c r="B459" s="128"/>
      <c r="C459" s="129"/>
      <c r="D459" s="31"/>
      <c r="E459" s="65" t="s">
        <v>18</v>
      </c>
      <c r="F459" s="130"/>
      <c r="G459" s="131"/>
      <c r="H459" s="131"/>
      <c r="I459" s="131"/>
      <c r="J459" s="66" t="s">
        <v>179</v>
      </c>
      <c r="K459" s="132">
        <f>ROUND(SUM(K456:K457),2)</f>
        <v>20</v>
      </c>
      <c r="L459" s="114">
        <v>0</v>
      </c>
      <c r="M459" s="133">
        <v>9.17</v>
      </c>
      <c r="N459" s="134">
        <f>ROUND(PRODUCT(K459:M459),2)</f>
        <v>0</v>
      </c>
      <c r="O459" s="135"/>
      <c r="P459" s="35" t="s">
        <v>173</v>
      </c>
      <c r="Q459" s="65">
        <f>P459*K459*L459</f>
        <v>0</v>
      </c>
      <c r="R459" s="136"/>
    </row>
    <row r="460" spans="2:18" x14ac:dyDescent="0.2">
      <c r="B460" s="26"/>
      <c r="C460" s="27"/>
      <c r="D460" s="93"/>
      <c r="E460" s="137" t="s">
        <v>207</v>
      </c>
      <c r="F460" s="24"/>
      <c r="G460" s="24"/>
      <c r="H460" s="95"/>
      <c r="I460" s="95"/>
      <c r="J460" s="100"/>
      <c r="K460" s="135">
        <v>1E-4</v>
      </c>
      <c r="L460" s="138">
        <v>9.9999999999999995E-7</v>
      </c>
      <c r="M460" s="139">
        <f>M459</f>
        <v>9.17</v>
      </c>
      <c r="N460" s="24">
        <f>PRODUCT(K460:M460)</f>
        <v>9.1700000000000004E-10</v>
      </c>
      <c r="O460" s="105"/>
      <c r="P460" s="35" t="str">
        <f>P459</f>
        <v>0,13</v>
      </c>
      <c r="Q460" s="24">
        <f>P460*K460*L460</f>
        <v>1.3E-11</v>
      </c>
      <c r="R460" s="25"/>
    </row>
    <row r="461" spans="2:18" s="115" customFormat="1" x14ac:dyDescent="0.2">
      <c r="B461" s="128"/>
      <c r="C461" s="129"/>
      <c r="D461" s="31"/>
      <c r="E461" s="65" t="s">
        <v>17</v>
      </c>
      <c r="F461" s="130"/>
      <c r="G461" s="131"/>
      <c r="H461" s="131"/>
      <c r="I461" s="131"/>
      <c r="J461" s="66"/>
      <c r="K461" s="132"/>
      <c r="L461" s="114"/>
      <c r="M461" s="133"/>
      <c r="N461" s="134"/>
      <c r="O461" s="135"/>
      <c r="P461" s="35"/>
      <c r="Q461" s="65">
        <f t="shared" si="11"/>
        <v>0</v>
      </c>
      <c r="R461" s="136"/>
    </row>
    <row r="462" spans="2:18" s="115" customFormat="1" ht="82.95" customHeight="1" x14ac:dyDescent="0.2">
      <c r="B462" s="128">
        <v>44</v>
      </c>
      <c r="C462" s="129"/>
      <c r="D462" s="31" t="s">
        <v>195</v>
      </c>
      <c r="E462" s="31" t="s">
        <v>236</v>
      </c>
      <c r="F462" s="130"/>
      <c r="G462" s="131"/>
      <c r="H462" s="131"/>
      <c r="I462" s="131"/>
      <c r="J462" s="66"/>
      <c r="K462" s="132"/>
      <c r="L462" s="114"/>
      <c r="M462" s="133"/>
      <c r="N462" s="134"/>
      <c r="O462" s="135"/>
      <c r="P462" s="35"/>
      <c r="Q462" s="65">
        <f t="shared" ref="Q462:Q500" si="14">P462*K462</f>
        <v>0</v>
      </c>
      <c r="R462" s="136"/>
    </row>
    <row r="463" spans="2:18" s="115" customFormat="1" x14ac:dyDescent="0.2">
      <c r="B463" s="128"/>
      <c r="C463" s="129"/>
      <c r="D463" s="31"/>
      <c r="E463" s="31" t="s">
        <v>16</v>
      </c>
      <c r="F463" s="130"/>
      <c r="G463" s="131"/>
      <c r="H463" s="131"/>
      <c r="I463" s="131"/>
      <c r="J463" s="66"/>
      <c r="K463" s="132"/>
      <c r="L463" s="114"/>
      <c r="M463" s="133"/>
      <c r="N463" s="134"/>
      <c r="O463" s="135"/>
      <c r="P463" s="35"/>
      <c r="Q463" s="65">
        <f t="shared" si="14"/>
        <v>0</v>
      </c>
      <c r="R463" s="136"/>
    </row>
    <row r="464" spans="2:18" s="115" customFormat="1" x14ac:dyDescent="0.2">
      <c r="B464" s="128"/>
      <c r="C464" s="129"/>
      <c r="D464" s="31"/>
      <c r="E464" s="31" t="s">
        <v>237</v>
      </c>
      <c r="F464" s="130">
        <f>-(131-20)</f>
        <v>-111</v>
      </c>
      <c r="G464" s="131"/>
      <c r="H464" s="131"/>
      <c r="I464" s="131"/>
      <c r="J464" s="66"/>
      <c r="K464" s="132">
        <f>ROUND(PRODUCT(F464:I464),2)</f>
        <v>-111</v>
      </c>
      <c r="L464" s="114"/>
      <c r="M464" s="133"/>
      <c r="N464" s="134"/>
      <c r="O464" s="135"/>
      <c r="P464" s="35"/>
      <c r="Q464" s="65">
        <f t="shared" si="14"/>
        <v>0</v>
      </c>
      <c r="R464" s="136"/>
    </row>
    <row r="465" spans="2:18" s="115" customFormat="1" x14ac:dyDescent="0.2">
      <c r="B465" s="128"/>
      <c r="C465" s="129"/>
      <c r="D465" s="31"/>
      <c r="E465" s="65"/>
      <c r="F465" s="130"/>
      <c r="G465" s="131"/>
      <c r="H465" s="131"/>
      <c r="I465" s="131"/>
      <c r="J465" s="66"/>
      <c r="K465" s="132"/>
      <c r="L465" s="114"/>
      <c r="M465" s="133"/>
      <c r="N465" s="134"/>
      <c r="O465" s="135"/>
      <c r="P465" s="35"/>
      <c r="Q465" s="65">
        <f t="shared" si="14"/>
        <v>0</v>
      </c>
      <c r="R465" s="136"/>
    </row>
    <row r="466" spans="2:18" s="115" customFormat="1" x14ac:dyDescent="0.2">
      <c r="B466" s="128"/>
      <c r="C466" s="129"/>
      <c r="D466" s="31"/>
      <c r="E466" s="65" t="s">
        <v>21</v>
      </c>
      <c r="F466" s="130"/>
      <c r="G466" s="131"/>
      <c r="H466" s="131"/>
      <c r="I466" s="131"/>
      <c r="J466" s="66" t="s">
        <v>180</v>
      </c>
      <c r="K466" s="132">
        <f>ROUND(SUM(K463:K465),2)</f>
        <v>-111</v>
      </c>
      <c r="L466" s="114">
        <v>0</v>
      </c>
      <c r="M466" s="133">
        <v>164.42</v>
      </c>
      <c r="N466" s="134">
        <f>ROUND(PRODUCT(K466:M466),2)</f>
        <v>0</v>
      </c>
      <c r="O466" s="135"/>
      <c r="P466" s="35">
        <v>2.37</v>
      </c>
      <c r="Q466" s="65">
        <f>P466*K466*L466</f>
        <v>0</v>
      </c>
      <c r="R466" s="136"/>
    </row>
    <row r="467" spans="2:18" x14ac:dyDescent="0.2">
      <c r="B467" s="26"/>
      <c r="C467" s="27"/>
      <c r="D467" s="93"/>
      <c r="E467" s="137" t="s">
        <v>207</v>
      </c>
      <c r="F467" s="24"/>
      <c r="G467" s="24"/>
      <c r="H467" s="95"/>
      <c r="I467" s="95"/>
      <c r="J467" s="100"/>
      <c r="K467" s="135">
        <v>1E-4</v>
      </c>
      <c r="L467" s="138">
        <v>9.9999999999999995E-7</v>
      </c>
      <c r="M467" s="139">
        <f>M466</f>
        <v>164.42</v>
      </c>
      <c r="N467" s="24">
        <f>PRODUCT(K467:M467)</f>
        <v>1.6441999999999999E-8</v>
      </c>
      <c r="O467" s="105"/>
      <c r="P467" s="35">
        <f>P466</f>
        <v>2.37</v>
      </c>
      <c r="Q467" s="24">
        <f>P467*K467*L467</f>
        <v>2.3700000000000001E-10</v>
      </c>
      <c r="R467" s="25"/>
    </row>
    <row r="468" spans="2:18" s="115" customFormat="1" x14ac:dyDescent="0.2">
      <c r="B468" s="128"/>
      <c r="C468" s="129"/>
      <c r="D468" s="31"/>
      <c r="E468" s="65" t="s">
        <v>17</v>
      </c>
      <c r="F468" s="130"/>
      <c r="G468" s="131"/>
      <c r="H468" s="131"/>
      <c r="I468" s="131"/>
      <c r="J468" s="66"/>
      <c r="K468" s="132"/>
      <c r="L468" s="114"/>
      <c r="M468" s="133"/>
      <c r="N468" s="134"/>
      <c r="O468" s="135"/>
      <c r="P468" s="35"/>
      <c r="Q468" s="65">
        <f t="shared" ref="Q468:Q472" si="15">P468*K468</f>
        <v>0</v>
      </c>
      <c r="R468" s="136"/>
    </row>
    <row r="469" spans="2:18" s="115" customFormat="1" ht="61.2" x14ac:dyDescent="0.2">
      <c r="B469" s="128">
        <v>45</v>
      </c>
      <c r="C469" s="129"/>
      <c r="D469" s="31" t="s">
        <v>238</v>
      </c>
      <c r="E469" s="31" t="s">
        <v>239</v>
      </c>
      <c r="F469" s="130"/>
      <c r="G469" s="131"/>
      <c r="H469" s="131"/>
      <c r="I469" s="131"/>
      <c r="J469" s="66"/>
      <c r="K469" s="132"/>
      <c r="L469" s="114"/>
      <c r="M469" s="133"/>
      <c r="N469" s="134"/>
      <c r="O469" s="135"/>
      <c r="P469" s="35"/>
      <c r="Q469" s="65">
        <f t="shared" si="15"/>
        <v>0</v>
      </c>
      <c r="R469" s="136"/>
    </row>
    <row r="470" spans="2:18" s="115" customFormat="1" x14ac:dyDescent="0.2">
      <c r="B470" s="128"/>
      <c r="C470" s="129"/>
      <c r="D470" s="31"/>
      <c r="E470" s="31" t="s">
        <v>16</v>
      </c>
      <c r="F470" s="130"/>
      <c r="G470" s="131"/>
      <c r="H470" s="131"/>
      <c r="I470" s="131"/>
      <c r="J470" s="66"/>
      <c r="K470" s="132"/>
      <c r="L470" s="114"/>
      <c r="M470" s="133"/>
      <c r="N470" s="134"/>
      <c r="O470" s="135"/>
      <c r="P470" s="35"/>
      <c r="Q470" s="65">
        <f t="shared" si="15"/>
        <v>0</v>
      </c>
      <c r="R470" s="136"/>
    </row>
    <row r="471" spans="2:18" s="115" customFormat="1" x14ac:dyDescent="0.2">
      <c r="B471" s="128"/>
      <c r="C471" s="129"/>
      <c r="D471" s="31"/>
      <c r="E471" s="31" t="s">
        <v>237</v>
      </c>
      <c r="F471" s="130">
        <v>18</v>
      </c>
      <c r="G471" s="131"/>
      <c r="H471" s="131"/>
      <c r="I471" s="131"/>
      <c r="J471" s="66"/>
      <c r="K471" s="132">
        <f>ROUND(PRODUCT(F471:I471),2)</f>
        <v>18</v>
      </c>
      <c r="L471" s="114"/>
      <c r="M471" s="133"/>
      <c r="N471" s="134"/>
      <c r="O471" s="135"/>
      <c r="P471" s="35"/>
      <c r="Q471" s="65">
        <f t="shared" si="15"/>
        <v>0</v>
      </c>
      <c r="R471" s="136"/>
    </row>
    <row r="472" spans="2:18" s="115" customFormat="1" x14ac:dyDescent="0.2">
      <c r="B472" s="128"/>
      <c r="C472" s="129"/>
      <c r="D472" s="31"/>
      <c r="E472" s="65"/>
      <c r="F472" s="130"/>
      <c r="G472" s="131"/>
      <c r="H472" s="131"/>
      <c r="I472" s="131"/>
      <c r="J472" s="66"/>
      <c r="K472" s="132"/>
      <c r="L472" s="114"/>
      <c r="M472" s="133"/>
      <c r="N472" s="134"/>
      <c r="O472" s="135"/>
      <c r="P472" s="35"/>
      <c r="Q472" s="65">
        <f t="shared" si="15"/>
        <v>0</v>
      </c>
      <c r="R472" s="136"/>
    </row>
    <row r="473" spans="2:18" s="115" customFormat="1" x14ac:dyDescent="0.2">
      <c r="B473" s="128"/>
      <c r="C473" s="129"/>
      <c r="D473" s="31"/>
      <c r="E473" s="65" t="s">
        <v>21</v>
      </c>
      <c r="F473" s="130"/>
      <c r="G473" s="131"/>
      <c r="H473" s="131"/>
      <c r="I473" s="131"/>
      <c r="J473" s="66" t="s">
        <v>180</v>
      </c>
      <c r="K473" s="132">
        <f>ROUND(SUM(K470:K472),2)</f>
        <v>18</v>
      </c>
      <c r="L473" s="114">
        <v>0</v>
      </c>
      <c r="M473" s="133">
        <v>109.68</v>
      </c>
      <c r="N473" s="134">
        <f>ROUND(PRODUCT(K473:M473),2)</f>
        <v>0</v>
      </c>
      <c r="O473" s="135"/>
      <c r="P473" s="35">
        <v>1.58</v>
      </c>
      <c r="Q473" s="65">
        <f>P473*K473*L473</f>
        <v>0</v>
      </c>
      <c r="R473" s="136"/>
    </row>
    <row r="474" spans="2:18" x14ac:dyDescent="0.2">
      <c r="B474" s="26"/>
      <c r="C474" s="27"/>
      <c r="D474" s="93"/>
      <c r="E474" s="137" t="s">
        <v>207</v>
      </c>
      <c r="F474" s="24"/>
      <c r="G474" s="24"/>
      <c r="H474" s="95"/>
      <c r="I474" s="95"/>
      <c r="J474" s="100"/>
      <c r="K474" s="135">
        <v>1E-4</v>
      </c>
      <c r="L474" s="138">
        <v>9.9999999999999995E-7</v>
      </c>
      <c r="M474" s="139">
        <f>M473</f>
        <v>109.68</v>
      </c>
      <c r="N474" s="24">
        <f>PRODUCT(K474:M474)</f>
        <v>1.0968000000000001E-8</v>
      </c>
      <c r="O474" s="105"/>
      <c r="P474" s="35">
        <f>P473</f>
        <v>1.58</v>
      </c>
      <c r="Q474" s="24">
        <f>P474*K474*L474</f>
        <v>1.5800000000000002E-10</v>
      </c>
      <c r="R474" s="25"/>
    </row>
    <row r="475" spans="2:18" s="115" customFormat="1" x14ac:dyDescent="0.2">
      <c r="B475" s="128"/>
      <c r="C475" s="129"/>
      <c r="D475" s="31"/>
      <c r="E475" s="65"/>
      <c r="F475" s="130"/>
      <c r="G475" s="131"/>
      <c r="H475" s="131"/>
      <c r="I475" s="131"/>
      <c r="J475" s="66"/>
      <c r="K475" s="132"/>
      <c r="L475" s="114"/>
      <c r="M475" s="133"/>
      <c r="N475" s="134"/>
      <c r="O475" s="135"/>
      <c r="P475" s="35"/>
      <c r="Q475" s="65"/>
      <c r="R475" s="136"/>
    </row>
    <row r="476" spans="2:18" s="115" customFormat="1" ht="61.2" x14ac:dyDescent="0.2">
      <c r="B476" s="128">
        <v>46</v>
      </c>
      <c r="C476" s="129"/>
      <c r="D476" s="31" t="s">
        <v>197</v>
      </c>
      <c r="E476" s="31" t="s">
        <v>240</v>
      </c>
      <c r="F476" s="130"/>
      <c r="G476" s="131"/>
      <c r="H476" s="131"/>
      <c r="I476" s="131"/>
      <c r="J476" s="66"/>
      <c r="K476" s="132"/>
      <c r="L476" s="114"/>
      <c r="M476" s="133"/>
      <c r="N476" s="134"/>
      <c r="O476" s="135"/>
      <c r="P476" s="35"/>
      <c r="Q476" s="65"/>
      <c r="R476" s="136"/>
    </row>
    <row r="477" spans="2:18" s="115" customFormat="1" x14ac:dyDescent="0.2">
      <c r="B477" s="128"/>
      <c r="C477" s="129"/>
      <c r="D477" s="31"/>
      <c r="E477" s="31" t="s">
        <v>16</v>
      </c>
      <c r="F477" s="130"/>
      <c r="G477" s="131"/>
      <c r="H477" s="131"/>
      <c r="I477" s="131"/>
      <c r="J477" s="66"/>
      <c r="K477" s="132"/>
      <c r="L477" s="114"/>
      <c r="M477" s="133"/>
      <c r="N477" s="134"/>
      <c r="O477" s="135"/>
      <c r="P477" s="35"/>
      <c r="Q477" s="65">
        <f>P477*K477</f>
        <v>0</v>
      </c>
      <c r="R477" s="136"/>
    </row>
    <row r="478" spans="2:18" s="115" customFormat="1" x14ac:dyDescent="0.2">
      <c r="B478" s="128"/>
      <c r="C478" s="129"/>
      <c r="D478" s="31"/>
      <c r="E478" s="31" t="s">
        <v>241</v>
      </c>
      <c r="F478" s="130">
        <v>-2</v>
      </c>
      <c r="G478" s="131"/>
      <c r="H478" s="131"/>
      <c r="I478" s="131"/>
      <c r="J478" s="66"/>
      <c r="K478" s="132">
        <f>ROUND(PRODUCT(F478:I478),2)</f>
        <v>-2</v>
      </c>
      <c r="L478" s="114"/>
      <c r="M478" s="133"/>
      <c r="N478" s="134"/>
      <c r="O478" s="135"/>
      <c r="P478" s="35"/>
      <c r="Q478" s="65">
        <f>P478*K478</f>
        <v>0</v>
      </c>
      <c r="R478" s="136"/>
    </row>
    <row r="479" spans="2:18" s="115" customFormat="1" x14ac:dyDescent="0.2">
      <c r="B479" s="128"/>
      <c r="C479" s="129"/>
      <c r="D479" s="31"/>
      <c r="E479" s="31" t="s">
        <v>242</v>
      </c>
      <c r="F479" s="130">
        <v>133</v>
      </c>
      <c r="G479" s="131"/>
      <c r="H479" s="131"/>
      <c r="I479" s="131"/>
      <c r="J479" s="66"/>
      <c r="K479" s="132">
        <f>ROUND(PRODUCT(F479:I479),2)</f>
        <v>133</v>
      </c>
      <c r="L479" s="114"/>
      <c r="M479" s="133"/>
      <c r="N479" s="134"/>
      <c r="O479" s="135"/>
      <c r="P479" s="35"/>
      <c r="Q479" s="65">
        <f>P479*K479</f>
        <v>0</v>
      </c>
      <c r="R479" s="136"/>
    </row>
    <row r="480" spans="2:18" s="115" customFormat="1" x14ac:dyDescent="0.2">
      <c r="B480" s="128"/>
      <c r="C480" s="129"/>
      <c r="D480" s="31"/>
      <c r="E480" s="65"/>
      <c r="F480" s="130"/>
      <c r="G480" s="131"/>
      <c r="H480" s="131"/>
      <c r="I480" s="131"/>
      <c r="J480" s="66"/>
      <c r="K480" s="132"/>
      <c r="L480" s="114"/>
      <c r="M480" s="133"/>
      <c r="N480" s="134"/>
      <c r="O480" s="135"/>
      <c r="P480" s="35"/>
      <c r="Q480" s="65">
        <f>P480*K480</f>
        <v>0</v>
      </c>
      <c r="R480" s="136"/>
    </row>
    <row r="481" spans="2:18" s="115" customFormat="1" x14ac:dyDescent="0.2">
      <c r="B481" s="128"/>
      <c r="C481" s="129"/>
      <c r="D481" s="31"/>
      <c r="E481" s="65" t="s">
        <v>21</v>
      </c>
      <c r="F481" s="130"/>
      <c r="G481" s="131"/>
      <c r="H481" s="131"/>
      <c r="I481" s="131"/>
      <c r="J481" s="66" t="s">
        <v>180</v>
      </c>
      <c r="K481" s="132">
        <f>ROUND(SUM(K477:K480),2)</f>
        <v>131</v>
      </c>
      <c r="L481" s="114">
        <v>0</v>
      </c>
      <c r="M481" s="133">
        <v>96.63</v>
      </c>
      <c r="N481" s="134">
        <f>ROUND(PRODUCT(K481:M481),2)</f>
        <v>0</v>
      </c>
      <c r="O481" s="135"/>
      <c r="P481" s="35">
        <v>1.39</v>
      </c>
      <c r="Q481" s="65">
        <f>P481*K481*L481</f>
        <v>0</v>
      </c>
      <c r="R481" s="136"/>
    </row>
    <row r="482" spans="2:18" x14ac:dyDescent="0.2">
      <c r="B482" s="26"/>
      <c r="C482" s="27"/>
      <c r="D482" s="93"/>
      <c r="E482" s="137" t="s">
        <v>207</v>
      </c>
      <c r="F482" s="24"/>
      <c r="G482" s="24"/>
      <c r="H482" s="95"/>
      <c r="I482" s="95"/>
      <c r="J482" s="100"/>
      <c r="K482" s="135">
        <f>67+48</f>
        <v>115</v>
      </c>
      <c r="L482" s="138">
        <v>0.9</v>
      </c>
      <c r="M482" s="139">
        <f>M481</f>
        <v>96.63</v>
      </c>
      <c r="N482" s="24">
        <f>PRODUCT(K482:M482)</f>
        <v>10001.205</v>
      </c>
      <c r="O482" s="105"/>
      <c r="P482" s="35">
        <f>P481</f>
        <v>1.39</v>
      </c>
      <c r="Q482" s="24">
        <f>P482*K482*L482</f>
        <v>143.86500000000001</v>
      </c>
      <c r="R482" s="25"/>
    </row>
    <row r="483" spans="2:18" s="115" customFormat="1" x14ac:dyDescent="0.2">
      <c r="B483" s="128"/>
      <c r="C483" s="129"/>
      <c r="D483" s="31"/>
      <c r="E483" s="65"/>
      <c r="F483" s="130"/>
      <c r="G483" s="131"/>
      <c r="H483" s="131"/>
      <c r="I483" s="131"/>
      <c r="J483" s="66"/>
      <c r="K483" s="132"/>
      <c r="L483" s="114"/>
      <c r="M483" s="133"/>
      <c r="N483" s="134"/>
      <c r="O483" s="135"/>
      <c r="P483" s="35"/>
      <c r="Q483" s="65"/>
      <c r="R483" s="136"/>
    </row>
    <row r="484" spans="2:18" s="115" customFormat="1" ht="30.6" x14ac:dyDescent="0.2">
      <c r="B484" s="128">
        <v>47</v>
      </c>
      <c r="C484" s="129"/>
      <c r="D484" s="31" t="s">
        <v>70</v>
      </c>
      <c r="E484" s="31" t="s">
        <v>71</v>
      </c>
      <c r="F484" s="130"/>
      <c r="G484" s="131"/>
      <c r="H484" s="131"/>
      <c r="I484" s="131"/>
      <c r="J484" s="66"/>
      <c r="K484" s="132"/>
      <c r="L484" s="114"/>
      <c r="M484" s="133"/>
      <c r="N484" s="134"/>
      <c r="O484" s="135"/>
      <c r="P484" s="35"/>
      <c r="Q484" s="65">
        <f t="shared" si="14"/>
        <v>0</v>
      </c>
      <c r="R484" s="136"/>
    </row>
    <row r="485" spans="2:18" s="115" customFormat="1" x14ac:dyDescent="0.2">
      <c r="B485" s="128"/>
      <c r="C485" s="129"/>
      <c r="D485" s="31"/>
      <c r="E485" s="31" t="s">
        <v>16</v>
      </c>
      <c r="F485" s="130"/>
      <c r="G485" s="131"/>
      <c r="H485" s="131"/>
      <c r="I485" s="131"/>
      <c r="J485" s="66"/>
      <c r="K485" s="132"/>
      <c r="L485" s="114"/>
      <c r="M485" s="133"/>
      <c r="N485" s="134"/>
      <c r="O485" s="135"/>
      <c r="P485" s="35"/>
      <c r="Q485" s="65">
        <f t="shared" si="14"/>
        <v>0</v>
      </c>
      <c r="R485" s="136"/>
    </row>
    <row r="486" spans="2:18" s="115" customFormat="1" x14ac:dyDescent="0.2">
      <c r="B486" s="128"/>
      <c r="C486" s="129"/>
      <c r="D486" s="31"/>
      <c r="E486" s="31" t="s">
        <v>243</v>
      </c>
      <c r="F486" s="130">
        <v>-2</v>
      </c>
      <c r="G486" s="131"/>
      <c r="H486" s="131"/>
      <c r="I486" s="131"/>
      <c r="J486" s="66"/>
      <c r="K486" s="132">
        <f>ROUND(PRODUCT(F486:I486),2)</f>
        <v>-2</v>
      </c>
      <c r="L486" s="114"/>
      <c r="M486" s="133"/>
      <c r="N486" s="134"/>
      <c r="O486" s="135"/>
      <c r="P486" s="35"/>
      <c r="Q486" s="65">
        <f t="shared" si="14"/>
        <v>0</v>
      </c>
      <c r="R486" s="136"/>
    </row>
    <row r="487" spans="2:18" s="115" customFormat="1" x14ac:dyDescent="0.2">
      <c r="B487" s="128"/>
      <c r="C487" s="129"/>
      <c r="D487" s="31"/>
      <c r="E487" s="31" t="s">
        <v>244</v>
      </c>
      <c r="F487" s="130">
        <v>20</v>
      </c>
      <c r="G487" s="131"/>
      <c r="H487" s="131"/>
      <c r="I487" s="131"/>
      <c r="J487" s="66"/>
      <c r="K487" s="132">
        <f>ROUND(PRODUCT(F487:I487),2)</f>
        <v>20</v>
      </c>
      <c r="L487" s="114"/>
      <c r="M487" s="133"/>
      <c r="N487" s="134"/>
      <c r="O487" s="135"/>
      <c r="P487" s="35"/>
      <c r="Q487" s="65">
        <f t="shared" si="14"/>
        <v>0</v>
      </c>
      <c r="R487" s="136"/>
    </row>
    <row r="488" spans="2:18" s="115" customFormat="1" x14ac:dyDescent="0.2">
      <c r="B488" s="128"/>
      <c r="C488" s="129"/>
      <c r="D488" s="31"/>
      <c r="E488" s="65"/>
      <c r="F488" s="130"/>
      <c r="G488" s="131"/>
      <c r="H488" s="131"/>
      <c r="I488" s="131"/>
      <c r="J488" s="66"/>
      <c r="K488" s="132"/>
      <c r="L488" s="114"/>
      <c r="M488" s="133"/>
      <c r="N488" s="134"/>
      <c r="O488" s="135"/>
      <c r="P488" s="35"/>
      <c r="Q488" s="65">
        <f t="shared" si="14"/>
        <v>0</v>
      </c>
      <c r="R488" s="136"/>
    </row>
    <row r="489" spans="2:18" s="115" customFormat="1" x14ac:dyDescent="0.2">
      <c r="B489" s="128"/>
      <c r="C489" s="129"/>
      <c r="D489" s="31"/>
      <c r="E489" s="65" t="s">
        <v>21</v>
      </c>
      <c r="F489" s="130"/>
      <c r="G489" s="131"/>
      <c r="H489" s="131"/>
      <c r="I489" s="131"/>
      <c r="J489" s="66" t="s">
        <v>180</v>
      </c>
      <c r="K489" s="132">
        <f>ROUND(SUM(K485:K488),2)</f>
        <v>18</v>
      </c>
      <c r="L489" s="114">
        <v>0</v>
      </c>
      <c r="M489" s="133">
        <v>66.98</v>
      </c>
      <c r="N489" s="134">
        <f>ROUND(PRODUCT(K489:M489),2)</f>
        <v>0</v>
      </c>
      <c r="O489" s="135"/>
      <c r="P489" s="35">
        <v>0.97</v>
      </c>
      <c r="Q489" s="65">
        <f>P489*K489*L489</f>
        <v>0</v>
      </c>
      <c r="R489" s="136"/>
    </row>
    <row r="490" spans="2:18" x14ac:dyDescent="0.2">
      <c r="B490" s="26"/>
      <c r="C490" s="27"/>
      <c r="D490" s="93"/>
      <c r="E490" s="137" t="s">
        <v>207</v>
      </c>
      <c r="F490" s="24"/>
      <c r="G490" s="24"/>
      <c r="H490" s="95"/>
      <c r="I490" s="95"/>
      <c r="J490" s="100"/>
      <c r="K490" s="135">
        <v>4</v>
      </c>
      <c r="L490" s="138">
        <v>0.9</v>
      </c>
      <c r="M490" s="139">
        <f>M489</f>
        <v>66.98</v>
      </c>
      <c r="N490" s="24">
        <f>PRODUCT(K490:M490)</f>
        <v>241.12800000000001</v>
      </c>
      <c r="O490" s="105"/>
      <c r="P490" s="35">
        <f>P489</f>
        <v>0.97</v>
      </c>
      <c r="Q490" s="24">
        <f>P490*K490*L490</f>
        <v>3.492</v>
      </c>
      <c r="R490" s="25"/>
    </row>
    <row r="491" spans="2:18" s="115" customFormat="1" x14ac:dyDescent="0.2">
      <c r="B491" s="128"/>
      <c r="C491" s="129"/>
      <c r="D491" s="31"/>
      <c r="E491" s="65" t="s">
        <v>17</v>
      </c>
      <c r="F491" s="130"/>
      <c r="G491" s="131"/>
      <c r="H491" s="131"/>
      <c r="I491" s="131"/>
      <c r="J491" s="66"/>
      <c r="K491" s="132"/>
      <c r="L491" s="114"/>
      <c r="M491" s="133"/>
      <c r="N491" s="134"/>
      <c r="O491" s="135"/>
      <c r="P491" s="35"/>
      <c r="Q491" s="65">
        <f t="shared" si="14"/>
        <v>0</v>
      </c>
      <c r="R491" s="136"/>
    </row>
    <row r="492" spans="2:18" s="115" customFormat="1" ht="30.6" x14ac:dyDescent="0.2">
      <c r="B492" s="128">
        <v>48</v>
      </c>
      <c r="C492" s="129"/>
      <c r="D492" s="31" t="s">
        <v>68</v>
      </c>
      <c r="E492" s="31" t="s">
        <v>69</v>
      </c>
      <c r="F492" s="130"/>
      <c r="G492" s="131"/>
      <c r="H492" s="131"/>
      <c r="I492" s="131"/>
      <c r="J492" s="66"/>
      <c r="K492" s="132"/>
      <c r="L492" s="114"/>
      <c r="M492" s="133"/>
      <c r="N492" s="134"/>
      <c r="O492" s="135"/>
      <c r="P492" s="35"/>
      <c r="Q492" s="65">
        <f t="shared" si="14"/>
        <v>0</v>
      </c>
      <c r="R492" s="136"/>
    </row>
    <row r="493" spans="2:18" s="115" customFormat="1" x14ac:dyDescent="0.2">
      <c r="B493" s="128"/>
      <c r="C493" s="129"/>
      <c r="D493" s="31"/>
      <c r="E493" s="31" t="s">
        <v>16</v>
      </c>
      <c r="F493" s="130"/>
      <c r="G493" s="131"/>
      <c r="H493" s="131"/>
      <c r="I493" s="131"/>
      <c r="J493" s="66"/>
      <c r="K493" s="132"/>
      <c r="L493" s="114"/>
      <c r="M493" s="133"/>
      <c r="N493" s="134"/>
      <c r="O493" s="135"/>
      <c r="P493" s="35"/>
      <c r="Q493" s="65">
        <f t="shared" si="14"/>
        <v>0</v>
      </c>
      <c r="R493" s="136"/>
    </row>
    <row r="494" spans="2:18" s="115" customFormat="1" x14ac:dyDescent="0.2">
      <c r="B494" s="128"/>
      <c r="C494" s="129"/>
      <c r="D494" s="31"/>
      <c r="E494" s="31" t="s">
        <v>243</v>
      </c>
      <c r="F494" s="130">
        <v>-17</v>
      </c>
      <c r="G494" s="131"/>
      <c r="H494" s="131"/>
      <c r="I494" s="131"/>
      <c r="J494" s="66"/>
      <c r="K494" s="132">
        <f>ROUND(PRODUCT(F494:I494),2)</f>
        <v>-17</v>
      </c>
      <c r="L494" s="114"/>
      <c r="M494" s="133"/>
      <c r="N494" s="134"/>
      <c r="O494" s="135"/>
      <c r="P494" s="35"/>
      <c r="Q494" s="65">
        <f t="shared" si="14"/>
        <v>0</v>
      </c>
      <c r="R494" s="136"/>
    </row>
    <row r="495" spans="2:18" s="115" customFormat="1" x14ac:dyDescent="0.2">
      <c r="B495" s="128"/>
      <c r="C495" s="129"/>
      <c r="D495" s="31"/>
      <c r="E495" s="31" t="s">
        <v>244</v>
      </c>
      <c r="F495" s="130">
        <v>133</v>
      </c>
      <c r="G495" s="131"/>
      <c r="H495" s="131"/>
      <c r="I495" s="131"/>
      <c r="J495" s="66"/>
      <c r="K495" s="132">
        <f>ROUND(PRODUCT(F495:I495),2)</f>
        <v>133</v>
      </c>
      <c r="L495" s="114"/>
      <c r="M495" s="133"/>
      <c r="N495" s="134"/>
      <c r="O495" s="135"/>
      <c r="P495" s="35"/>
      <c r="Q495" s="65">
        <f t="shared" si="14"/>
        <v>0</v>
      </c>
      <c r="R495" s="136"/>
    </row>
    <row r="496" spans="2:18" s="115" customFormat="1" x14ac:dyDescent="0.2">
      <c r="B496" s="128"/>
      <c r="C496" s="129"/>
      <c r="D496" s="31"/>
      <c r="E496" s="65"/>
      <c r="F496" s="130"/>
      <c r="G496" s="131"/>
      <c r="H496" s="131"/>
      <c r="I496" s="131"/>
      <c r="J496" s="66"/>
      <c r="K496" s="132"/>
      <c r="L496" s="114"/>
      <c r="M496" s="133"/>
      <c r="N496" s="134"/>
      <c r="O496" s="135"/>
      <c r="P496" s="35"/>
      <c r="Q496" s="65">
        <f t="shared" si="14"/>
        <v>0</v>
      </c>
      <c r="R496" s="136"/>
    </row>
    <row r="497" spans="2:18" s="115" customFormat="1" x14ac:dyDescent="0.2">
      <c r="B497" s="128"/>
      <c r="C497" s="129"/>
      <c r="D497" s="31"/>
      <c r="E497" s="65" t="s">
        <v>21</v>
      </c>
      <c r="F497" s="130"/>
      <c r="G497" s="131"/>
      <c r="H497" s="131"/>
      <c r="I497" s="131"/>
      <c r="J497" s="66" t="s">
        <v>180</v>
      </c>
      <c r="K497" s="132">
        <f>ROUND(SUM(K493:K496),2)</f>
        <v>116</v>
      </c>
      <c r="L497" s="114">
        <v>0</v>
      </c>
      <c r="M497" s="133">
        <v>53.44</v>
      </c>
      <c r="N497" s="134">
        <f>ROUND(PRODUCT(K497:M497),2)</f>
        <v>0</v>
      </c>
      <c r="O497" s="135"/>
      <c r="P497" s="35">
        <v>0.77</v>
      </c>
      <c r="Q497" s="65">
        <f>P497*K497*L497</f>
        <v>0</v>
      </c>
      <c r="R497" s="136"/>
    </row>
    <row r="498" spans="2:18" x14ac:dyDescent="0.2">
      <c r="B498" s="26"/>
      <c r="C498" s="27"/>
      <c r="D498" s="93"/>
      <c r="E498" s="137" t="s">
        <v>207</v>
      </c>
      <c r="F498" s="24"/>
      <c r="G498" s="24"/>
      <c r="H498" s="95"/>
      <c r="I498" s="95"/>
      <c r="J498" s="100"/>
      <c r="K498" s="135">
        <f>81+47</f>
        <v>128</v>
      </c>
      <c r="L498" s="138">
        <v>0.9</v>
      </c>
      <c r="M498" s="139">
        <f>M497</f>
        <v>53.44</v>
      </c>
      <c r="N498" s="24">
        <f>PRODUCT(K498:M498)</f>
        <v>6156.2879999999996</v>
      </c>
      <c r="O498" s="105"/>
      <c r="P498" s="35">
        <f>P497</f>
        <v>0.77</v>
      </c>
      <c r="Q498" s="24">
        <f>P498*K498*L498</f>
        <v>88.704000000000008</v>
      </c>
      <c r="R498" s="25"/>
    </row>
    <row r="499" spans="2:18" s="115" customFormat="1" x14ac:dyDescent="0.2">
      <c r="B499" s="128"/>
      <c r="C499" s="129"/>
      <c r="D499" s="31"/>
      <c r="E499" s="65" t="s">
        <v>17</v>
      </c>
      <c r="F499" s="130"/>
      <c r="G499" s="131"/>
      <c r="H499" s="131"/>
      <c r="I499" s="131"/>
      <c r="J499" s="66"/>
      <c r="K499" s="132"/>
      <c r="L499" s="114"/>
      <c r="M499" s="133"/>
      <c r="N499" s="134"/>
      <c r="O499" s="135"/>
      <c r="P499" s="35"/>
      <c r="Q499" s="65">
        <f t="shared" si="14"/>
        <v>0</v>
      </c>
      <c r="R499" s="136"/>
    </row>
    <row r="500" spans="2:18" s="115" customFormat="1" x14ac:dyDescent="0.2">
      <c r="B500" s="128"/>
      <c r="C500" s="129"/>
      <c r="D500" s="31"/>
      <c r="E500" s="65" t="s">
        <v>17</v>
      </c>
      <c r="F500" s="130"/>
      <c r="G500" s="131"/>
      <c r="H500" s="131"/>
      <c r="I500" s="131"/>
      <c r="J500" s="66"/>
      <c r="K500" s="132"/>
      <c r="L500" s="114"/>
      <c r="M500" s="133"/>
      <c r="N500" s="134"/>
      <c r="O500" s="135"/>
      <c r="P500" s="35"/>
      <c r="Q500" s="65">
        <f t="shared" si="14"/>
        <v>0</v>
      </c>
      <c r="R500" s="136"/>
    </row>
    <row r="501" spans="2:18" s="115" customFormat="1" ht="26.4" x14ac:dyDescent="0.2">
      <c r="B501" s="128"/>
      <c r="C501" s="143"/>
      <c r="D501" s="117"/>
      <c r="E501" s="54" t="str">
        <f>CONCATENATE("Totale fase ",E366)</f>
        <v>Totale fase Impianto elettrico variante febbraio 2014</v>
      </c>
      <c r="F501" s="118"/>
      <c r="G501" s="119"/>
      <c r="H501" s="119"/>
      <c r="I501" s="119"/>
      <c r="J501" s="120"/>
      <c r="K501" s="121"/>
      <c r="L501" s="122"/>
      <c r="M501" s="123"/>
      <c r="N501" s="124"/>
      <c r="O501" s="144">
        <f>SUM(N373:N499)</f>
        <v>28769.589000102864</v>
      </c>
      <c r="P501" s="145"/>
      <c r="Q501" s="146"/>
      <c r="R501" s="147">
        <f>SUM(Q373:Q499)</f>
        <v>387.801000001484</v>
      </c>
    </row>
    <row r="502" spans="2:18" s="111" customFormat="1" ht="13.2" x14ac:dyDescent="0.2">
      <c r="B502" s="164"/>
      <c r="C502" s="32"/>
      <c r="D502" s="20"/>
      <c r="E502" s="165"/>
      <c r="F502" s="97"/>
      <c r="G502" s="97"/>
      <c r="H502" s="166"/>
      <c r="I502" s="166"/>
      <c r="J502" s="97"/>
      <c r="K502" s="97"/>
      <c r="L502" s="112"/>
      <c r="M502" s="96"/>
      <c r="N502" s="96"/>
      <c r="O502" s="167"/>
      <c r="P502" s="168"/>
      <c r="Q502" s="169"/>
      <c r="R502" s="170"/>
    </row>
    <row r="503" spans="2:18" s="111" customFormat="1" ht="22.8" x14ac:dyDescent="0.2">
      <c r="B503" s="164"/>
      <c r="C503" s="32"/>
      <c r="D503" s="47"/>
      <c r="E503" s="171" t="s">
        <v>249</v>
      </c>
      <c r="F503" s="177">
        <f>O501+O364</f>
        <v>59587.974296714019</v>
      </c>
      <c r="G503" s="172"/>
      <c r="H503" s="173"/>
      <c r="I503" s="178">
        <v>-0.02</v>
      </c>
      <c r="J503" s="176" t="s">
        <v>250</v>
      </c>
      <c r="K503" s="172"/>
      <c r="L503" s="113"/>
      <c r="M503" s="174"/>
      <c r="N503" s="174"/>
      <c r="O503" s="179">
        <f>F503*I503</f>
        <v>-1191.7594859342805</v>
      </c>
      <c r="P503" s="56"/>
      <c r="Q503" s="57"/>
      <c r="R503" s="175"/>
    </row>
    <row r="504" spans="2:18" s="111" customFormat="1" ht="13.2" x14ac:dyDescent="0.2">
      <c r="B504" s="164"/>
      <c r="C504" s="32"/>
      <c r="D504" s="20"/>
      <c r="E504" s="165"/>
      <c r="F504" s="97"/>
      <c r="G504" s="97"/>
      <c r="H504" s="166"/>
      <c r="I504" s="166"/>
      <c r="J504" s="97"/>
      <c r="K504" s="97"/>
      <c r="L504" s="112"/>
      <c r="M504" s="96"/>
      <c r="N504" s="96"/>
      <c r="O504" s="167"/>
      <c r="P504" s="168"/>
      <c r="Q504" s="169"/>
      <c r="R504" s="170"/>
    </row>
    <row r="505" spans="2:18" ht="10.8" thickBot="1" x14ac:dyDescent="0.25">
      <c r="B505" s="19"/>
      <c r="C505" s="20"/>
      <c r="D505" s="20"/>
      <c r="E505" s="34"/>
      <c r="F505" s="21"/>
      <c r="G505" s="21"/>
      <c r="H505" s="22"/>
      <c r="I505" s="22"/>
      <c r="J505" s="21"/>
      <c r="K505" s="21"/>
      <c r="L505" s="112"/>
      <c r="M505" s="23"/>
      <c r="N505" s="81"/>
      <c r="O505" s="105"/>
      <c r="P505" s="37"/>
      <c r="Q505" s="38"/>
      <c r="R505" s="149"/>
    </row>
    <row r="506" spans="2:18" ht="12.6" thickTop="1" thickBot="1" x14ac:dyDescent="0.25">
      <c r="B506" s="61"/>
      <c r="C506" s="62"/>
      <c r="D506" s="63"/>
      <c r="E506" s="67" t="s">
        <v>15</v>
      </c>
      <c r="F506" s="68"/>
      <c r="G506" s="68"/>
      <c r="H506" s="69"/>
      <c r="I506" s="69"/>
      <c r="J506" s="70"/>
      <c r="K506" s="68"/>
      <c r="L506" s="102"/>
      <c r="M506" s="71"/>
      <c r="N506" s="82"/>
      <c r="O506" s="108">
        <f>+ROUND(SUM(O4:O505),2)</f>
        <v>58396.21</v>
      </c>
      <c r="P506" s="72"/>
      <c r="Q506" s="72"/>
      <c r="R506" s="90">
        <f>ROUND(SUM(R4:R501),2)</f>
        <v>872.83</v>
      </c>
    </row>
    <row r="507" spans="2:18" ht="12" thickTop="1" x14ac:dyDescent="0.2">
      <c r="B507" s="7"/>
      <c r="C507" s="9"/>
      <c r="D507" s="9"/>
      <c r="E507" s="9"/>
      <c r="F507" s="9"/>
      <c r="G507" s="9"/>
      <c r="H507" s="9"/>
      <c r="I507" s="9"/>
      <c r="J507" s="9"/>
      <c r="K507" s="9"/>
      <c r="L507" s="103"/>
      <c r="M507" s="10"/>
      <c r="N507" s="83"/>
      <c r="O507" s="109"/>
      <c r="P507" s="11"/>
      <c r="Q507" s="12"/>
      <c r="R507" s="91"/>
    </row>
    <row r="508" spans="2:18" ht="11.4" x14ac:dyDescent="0.2">
      <c r="B508" s="110"/>
      <c r="C508" s="8"/>
      <c r="D508" s="8"/>
      <c r="E508" s="161"/>
      <c r="F508" s="161"/>
      <c r="G508" s="161"/>
      <c r="H508" s="161"/>
      <c r="I508" s="161"/>
      <c r="J508" s="161"/>
      <c r="K508" s="161"/>
      <c r="L508" s="161"/>
      <c r="M508" s="161"/>
      <c r="N508" s="161"/>
      <c r="O508" s="161"/>
      <c r="P508" s="13"/>
      <c r="Q508" s="14"/>
      <c r="R508" s="92"/>
    </row>
    <row r="509" spans="2:18" x14ac:dyDescent="0.2">
      <c r="E509" s="161"/>
      <c r="F509" s="161"/>
      <c r="G509" s="161"/>
      <c r="H509" s="161"/>
      <c r="I509" s="161"/>
      <c r="J509" s="161"/>
      <c r="K509" s="161"/>
      <c r="L509" s="161"/>
      <c r="M509" s="161"/>
      <c r="N509" s="161"/>
      <c r="O509" s="161"/>
      <c r="P509" s="2"/>
    </row>
  </sheetData>
  <mergeCells count="2">
    <mergeCell ref="E508:O509"/>
    <mergeCell ref="L2:L3"/>
  </mergeCells>
  <phoneticPr fontId="0" type="noConversion"/>
  <conditionalFormatting sqref="E625:E64902">
    <cfRule type="expression" dxfId="60" priority="450" stopIfTrue="1">
      <formula>#REF!="1"</formula>
    </cfRule>
    <cfRule type="expression" dxfId="59" priority="451" stopIfTrue="1">
      <formula>#REF!="2"</formula>
    </cfRule>
    <cfRule type="expression" dxfId="58" priority="452" stopIfTrue="1">
      <formula>#REF!="3"</formula>
    </cfRule>
  </conditionalFormatting>
  <conditionalFormatting sqref="F625:J64902">
    <cfRule type="expression" dxfId="57" priority="453" stopIfTrue="1">
      <formula>#REF!="3"</formula>
    </cfRule>
  </conditionalFormatting>
  <conditionalFormatting sqref="K625:K64902">
    <cfRule type="expression" dxfId="56" priority="454" stopIfTrue="1">
      <formula>#REF!="1"</formula>
    </cfRule>
    <cfRule type="expression" dxfId="55" priority="455" stopIfTrue="1">
      <formula>#REF!="3"</formula>
    </cfRule>
    <cfRule type="expression" dxfId="54" priority="456" stopIfTrue="1">
      <formula>_OIP1="3"</formula>
    </cfRule>
  </conditionalFormatting>
  <conditionalFormatting sqref="E2">
    <cfRule type="expression" dxfId="53" priority="457" stopIfTrue="1">
      <formula>#REF!="1"</formula>
    </cfRule>
    <cfRule type="expression" dxfId="52" priority="458" stopIfTrue="1">
      <formula>#REF!="2"</formula>
    </cfRule>
    <cfRule type="expression" dxfId="51" priority="459" stopIfTrue="1">
      <formula>#REF!="3"</formula>
    </cfRule>
  </conditionalFormatting>
  <conditionalFormatting sqref="E3">
    <cfRule type="expression" dxfId="50" priority="460" stopIfTrue="1">
      <formula>#REF!="1"</formula>
    </cfRule>
    <cfRule type="expression" dxfId="49" priority="461" stopIfTrue="1">
      <formula>#REF!="2"</formula>
    </cfRule>
    <cfRule type="expression" dxfId="48" priority="462" stopIfTrue="1">
      <formula>#REF!="3"</formula>
    </cfRule>
  </conditionalFormatting>
  <conditionalFormatting sqref="F2:J2 H3:J3">
    <cfRule type="expression" dxfId="47" priority="463" stopIfTrue="1">
      <formula>#REF!="3"</formula>
    </cfRule>
  </conditionalFormatting>
  <conditionalFormatting sqref="F3:G3">
    <cfRule type="expression" dxfId="46" priority="465" stopIfTrue="1">
      <formula>#REF!="3"</formula>
    </cfRule>
  </conditionalFormatting>
  <conditionalFormatting sqref="K2 M2:R2">
    <cfRule type="expression" dxfId="45" priority="466" stopIfTrue="1">
      <formula>#REF!="1"</formula>
    </cfRule>
    <cfRule type="expression" dxfId="44" priority="467" stopIfTrue="1">
      <formula>#REF!="3"</formula>
    </cfRule>
    <cfRule type="expression" dxfId="43" priority="468" stopIfTrue="1">
      <formula>_OIP1="3"</formula>
    </cfRule>
  </conditionalFormatting>
  <conditionalFormatting sqref="K3 M3:R3">
    <cfRule type="expression" dxfId="42" priority="469" stopIfTrue="1">
      <formula>#REF!="1"</formula>
    </cfRule>
    <cfRule type="expression" dxfId="41" priority="470" stopIfTrue="1">
      <formula>#REF!="3"</formula>
    </cfRule>
    <cfRule type="expression" dxfId="40" priority="471" stopIfTrue="1">
      <formula>_OIP1="3"</formula>
    </cfRule>
  </conditionalFormatting>
  <conditionalFormatting sqref="P505:R505">
    <cfRule type="expression" dxfId="39" priority="422">
      <formula>T505="3"</formula>
    </cfRule>
  </conditionalFormatting>
  <conditionalFormatting sqref="P364">
    <cfRule type="expression" dxfId="38" priority="86">
      <formula>T364="3"</formula>
    </cfRule>
  </conditionalFormatting>
  <conditionalFormatting sqref="P364">
    <cfRule type="expression" dxfId="37" priority="85">
      <formula>T364="3"</formula>
    </cfRule>
  </conditionalFormatting>
  <conditionalFormatting sqref="P364">
    <cfRule type="expression" dxfId="36" priority="84">
      <formula>T364="3"</formula>
    </cfRule>
  </conditionalFormatting>
  <conditionalFormatting sqref="P364:R364">
    <cfRule type="expression" dxfId="35" priority="83">
      <formula>T364="3"</formula>
    </cfRule>
  </conditionalFormatting>
  <conditionalFormatting sqref="P364:R364">
    <cfRule type="expression" dxfId="34" priority="82">
      <formula>T364="3"</formula>
    </cfRule>
  </conditionalFormatting>
  <conditionalFormatting sqref="P364:R364">
    <cfRule type="expression" dxfId="33" priority="81">
      <formula>T364="3"</formula>
    </cfRule>
  </conditionalFormatting>
  <conditionalFormatting sqref="L2">
    <cfRule type="expression" dxfId="32" priority="19" stopIfTrue="1">
      <formula>#REF!="1"</formula>
    </cfRule>
    <cfRule type="expression" dxfId="31" priority="20" stopIfTrue="1">
      <formula>#REF!="3"</formula>
    </cfRule>
    <cfRule type="expression" dxfId="30" priority="21" stopIfTrue="1">
      <formula>_OIP1="3"</formula>
    </cfRule>
  </conditionalFormatting>
  <conditionalFormatting sqref="P501">
    <cfRule type="expression" dxfId="29" priority="18">
      <formula>T501="3"</formula>
    </cfRule>
  </conditionalFormatting>
  <conditionalFormatting sqref="P501">
    <cfRule type="expression" dxfId="28" priority="17">
      <formula>T501="3"</formula>
    </cfRule>
  </conditionalFormatting>
  <conditionalFormatting sqref="P501">
    <cfRule type="expression" dxfId="27" priority="16">
      <formula>T501="3"</formula>
    </cfRule>
  </conditionalFormatting>
  <conditionalFormatting sqref="P501:R501">
    <cfRule type="expression" dxfId="26" priority="15">
      <formula>T501="3"</formula>
    </cfRule>
  </conditionalFormatting>
  <conditionalFormatting sqref="P501:R501">
    <cfRule type="expression" dxfId="25" priority="14">
      <formula>T501="3"</formula>
    </cfRule>
  </conditionalFormatting>
  <conditionalFormatting sqref="P501:R501">
    <cfRule type="expression" dxfId="24" priority="13">
      <formula>T501="3"</formula>
    </cfRule>
  </conditionalFormatting>
  <conditionalFormatting sqref="P502:P503">
    <cfRule type="expression" dxfId="23" priority="10">
      <formula>T502="3"</formula>
    </cfRule>
  </conditionalFormatting>
  <conditionalFormatting sqref="P502:R503">
    <cfRule type="expression" dxfId="21" priority="9">
      <formula>T502="3"</formula>
    </cfRule>
  </conditionalFormatting>
  <conditionalFormatting sqref="P502:R503">
    <cfRule type="expression" dxfId="19" priority="8">
      <formula>T502="3"</formula>
    </cfRule>
  </conditionalFormatting>
  <conditionalFormatting sqref="P502:R503">
    <cfRule type="expression" dxfId="17" priority="7">
      <formula>T502="3"</formula>
    </cfRule>
  </conditionalFormatting>
  <conditionalFormatting sqref="P502:P503">
    <cfRule type="expression" dxfId="15" priority="11">
      <formula>T502="3"</formula>
    </cfRule>
  </conditionalFormatting>
  <conditionalFormatting sqref="P502:P503">
    <cfRule type="expression" dxfId="13" priority="12">
      <formula>T502="3"</formula>
    </cfRule>
  </conditionalFormatting>
  <conditionalFormatting sqref="P504">
    <cfRule type="expression" dxfId="11" priority="4">
      <formula>T504="3"</formula>
    </cfRule>
  </conditionalFormatting>
  <conditionalFormatting sqref="P504:R504">
    <cfRule type="expression" dxfId="9" priority="3">
      <formula>T504="3"</formula>
    </cfRule>
  </conditionalFormatting>
  <conditionalFormatting sqref="P504:R504">
    <cfRule type="expression" dxfId="7" priority="2">
      <formula>T504="3"</formula>
    </cfRule>
  </conditionalFormatting>
  <conditionalFormatting sqref="P504:R504">
    <cfRule type="expression" dxfId="5" priority="1">
      <formula>T504="3"</formula>
    </cfRule>
  </conditionalFormatting>
  <conditionalFormatting sqref="P504">
    <cfRule type="expression" dxfId="3" priority="5">
      <formula>T504="3"</formula>
    </cfRule>
  </conditionalFormatting>
  <conditionalFormatting sqref="P504">
    <cfRule type="expression" dxfId="1" priority="6">
      <formula>T504="3"</formula>
    </cfRule>
  </conditionalFormatting>
  <pageMargins left="0.78740157480314965" right="0" top="0.78740157480314965" bottom="0.78740157480314965" header="0.51181102362204722" footer="0.59055118110236227"/>
  <pageSetup paperSize="9" scale="75" fitToHeight="0" orientation="landscape" r:id="rId1"/>
  <headerFooter alignWithMargins="0">
    <oddHeader>&amp;CPiattaforma Ambulanti Carne - Lotto 1.03 - stato consistenza lavori eseguiti&amp;Rstima &amp;A</oddHeader>
    <oddFooter>&amp;L&amp;D&amp;R&amp;P/&amp;N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J10" sqref="J10"/>
    </sheetView>
  </sheetViews>
  <sheetFormatPr defaultColWidth="9.28515625" defaultRowHeight="10.5" customHeight="1" x14ac:dyDescent="0.2"/>
  <sheetData>
    <row r="1" spans="1:3" ht="10.5" customHeight="1" x14ac:dyDescent="0.2">
      <c r="A1" t="s">
        <v>3</v>
      </c>
      <c r="B1">
        <v>4</v>
      </c>
      <c r="C1">
        <v>0</v>
      </c>
    </row>
    <row r="2" spans="1:3" ht="10.5" customHeight="1" x14ac:dyDescent="0.2">
      <c r="A2" t="s">
        <v>2</v>
      </c>
    </row>
    <row r="3" spans="1:3" ht="10.5" customHeight="1" x14ac:dyDescent="0.2">
      <c r="A3" t="s">
        <v>1</v>
      </c>
    </row>
    <row r="4" spans="1:3" ht="10.5" customHeight="1" x14ac:dyDescent="0.2">
      <c r="A4" t="s"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Impianto elettrico</vt:lpstr>
      <vt:lpstr>'Impianto elettrico'!Area_stampa</vt:lpstr>
      <vt:lpstr>'Impianto elettrico'!Titoli_stampa</vt:lpstr>
    </vt:vector>
  </TitlesOfParts>
  <Company>ACCA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ACCA</dc:creator>
  <cp:lastModifiedBy>Andrea Poloni</cp:lastModifiedBy>
  <cp:lastPrinted>2015-03-10T17:07:10Z</cp:lastPrinted>
  <dcterms:created xsi:type="dcterms:W3CDTF">2005-07-14T10:38:54Z</dcterms:created>
  <dcterms:modified xsi:type="dcterms:W3CDTF">2015-03-11T18:17:40Z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None</vt:lpwstr>
  </property>
</Properties>
</file>