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poloni\Documents\COMMESSE\P969_Sogemi\lotto_103_piattaforma_a\conto_finale_103\lavoro\"/>
    </mc:Choice>
  </mc:AlternateContent>
  <bookViews>
    <workbookView xWindow="276" yWindow="336" windowWidth="15432" windowHeight="8448" tabRatio="304"/>
  </bookViews>
  <sheets>
    <sheet name="Impianto Idrico Antincendio" sheetId="1" r:id="rId1"/>
    <sheet name="Dati" sheetId="2" state="veryHidden" r:id="rId2"/>
  </sheets>
  <definedNames>
    <definedName name="_xlnm._FilterDatabase" localSheetId="0" hidden="1">'Impianto Idrico Antincendio'!$B$3:$R$3</definedName>
    <definedName name="_xlnm.Print_Area" localSheetId="0">'Impianto Idrico Antincendio'!$B$1:$R$128</definedName>
    <definedName name="_xlnm.Print_Titles" localSheetId="0">'Impianto Idrico Antincendio'!$2:$3</definedName>
  </definedNames>
  <calcPr calcId="152511"/>
</workbook>
</file>

<file path=xl/calcChain.xml><?xml version="1.0" encoding="utf-8"?>
<calcChain xmlns="http://schemas.openxmlformats.org/spreadsheetml/2006/main">
  <c r="R125" i="1" l="1"/>
  <c r="O125" i="1"/>
  <c r="K30" i="1" l="1"/>
  <c r="N68" i="1" l="1"/>
  <c r="Q121" i="1"/>
  <c r="Q113" i="1"/>
  <c r="Q106" i="1"/>
  <c r="Q99" i="1"/>
  <c r="Q92" i="1"/>
  <c r="Q85" i="1"/>
  <c r="Q73" i="1"/>
  <c r="Q68" i="1"/>
  <c r="Q63" i="1"/>
  <c r="Q58" i="1"/>
  <c r="Q53" i="1"/>
  <c r="Q48" i="1"/>
  <c r="Q41" i="1"/>
  <c r="Q35" i="1"/>
  <c r="Q29" i="1"/>
  <c r="Q24" i="1"/>
  <c r="Q19" i="1"/>
  <c r="Q13" i="1"/>
  <c r="P122" i="1"/>
  <c r="M122" i="1"/>
  <c r="N122" i="1"/>
  <c r="P114" i="1"/>
  <c r="N114" i="1"/>
  <c r="M114" i="1"/>
  <c r="Q114" i="1"/>
  <c r="P107" i="1"/>
  <c r="Q107" i="1" s="1"/>
  <c r="N107" i="1"/>
  <c r="M107" i="1"/>
  <c r="P100" i="1"/>
  <c r="M100" i="1"/>
  <c r="K100" i="1"/>
  <c r="N100" i="1" s="1"/>
  <c r="P93" i="1"/>
  <c r="Q93" i="1" s="1"/>
  <c r="M93" i="1"/>
  <c r="N93" i="1" s="1"/>
  <c r="K93" i="1"/>
  <c r="P86" i="1"/>
  <c r="M86" i="1"/>
  <c r="N86" i="1"/>
  <c r="P74" i="1"/>
  <c r="P69" i="1"/>
  <c r="M69" i="1"/>
  <c r="N69" i="1"/>
  <c r="P64" i="1"/>
  <c r="M64" i="1"/>
  <c r="N64" i="1"/>
  <c r="P59" i="1"/>
  <c r="Q59" i="1" s="1"/>
  <c r="M59" i="1"/>
  <c r="N59" i="1" s="1"/>
  <c r="P54" i="1"/>
  <c r="Q54" i="1" s="1"/>
  <c r="M54" i="1"/>
  <c r="N54" i="1" s="1"/>
  <c r="P49" i="1"/>
  <c r="Q49" i="1" s="1"/>
  <c r="M49" i="1"/>
  <c r="N49" i="1" s="1"/>
  <c r="P42" i="1"/>
  <c r="Q42" i="1" s="1"/>
  <c r="N42" i="1"/>
  <c r="M42" i="1"/>
  <c r="P36" i="1"/>
  <c r="Q36" i="1" s="1"/>
  <c r="N36" i="1"/>
  <c r="M36" i="1"/>
  <c r="P30" i="1"/>
  <c r="Q30" i="1" s="1"/>
  <c r="M30" i="1"/>
  <c r="N30" i="1" s="1"/>
  <c r="P25" i="1"/>
  <c r="Q25" i="1" s="1"/>
  <c r="N25" i="1"/>
  <c r="M25" i="1"/>
  <c r="P20" i="1"/>
  <c r="Q20" i="1" s="1"/>
  <c r="M20" i="1"/>
  <c r="N20" i="1" s="1"/>
  <c r="P14" i="1"/>
  <c r="Q14" i="1" s="1"/>
  <c r="N14" i="1"/>
  <c r="M14" i="1"/>
  <c r="K14" i="1"/>
  <c r="Q8" i="1"/>
  <c r="K8" i="1"/>
  <c r="P8" i="1"/>
  <c r="M8" i="1"/>
  <c r="K74" i="1" l="1"/>
  <c r="Q122" i="1"/>
  <c r="Q100" i="1"/>
  <c r="Q86" i="1"/>
  <c r="Q69" i="1"/>
  <c r="Q64" i="1"/>
  <c r="N8" i="1"/>
  <c r="K119" i="1" l="1"/>
  <c r="Q119" i="1" s="1"/>
  <c r="K118" i="1"/>
  <c r="Q118" i="1" s="1"/>
  <c r="K111" i="1"/>
  <c r="K113" i="1" s="1"/>
  <c r="K104" i="1"/>
  <c r="K106" i="1" s="1"/>
  <c r="K97" i="1"/>
  <c r="K99" i="1" s="1"/>
  <c r="K90" i="1"/>
  <c r="Q90" i="1" s="1"/>
  <c r="F83" i="1"/>
  <c r="K83" i="1" s="1"/>
  <c r="E76" i="1"/>
  <c r="E125" i="1" s="1"/>
  <c r="N99" i="1" l="1"/>
  <c r="Q97" i="1"/>
  <c r="Q111" i="1"/>
  <c r="K85" i="1"/>
  <c r="Q83" i="1"/>
  <c r="N106" i="1"/>
  <c r="N113" i="1"/>
  <c r="K92" i="1"/>
  <c r="Q104" i="1"/>
  <c r="K121" i="1"/>
  <c r="N63" i="1"/>
  <c r="N58" i="1"/>
  <c r="N53" i="1"/>
  <c r="N48" i="1"/>
  <c r="N41" i="1"/>
  <c r="N35" i="1"/>
  <c r="N29" i="1"/>
  <c r="N24" i="1"/>
  <c r="N19" i="1"/>
  <c r="N13" i="1"/>
  <c r="Q7" i="1"/>
  <c r="N7" i="1"/>
  <c r="Q6" i="1"/>
  <c r="Q5" i="1"/>
  <c r="N74" i="1" l="1"/>
  <c r="O76" i="1" s="1"/>
  <c r="O127" i="1" s="1"/>
  <c r="N92" i="1"/>
  <c r="N121" i="1"/>
  <c r="N85" i="1"/>
  <c r="N73" i="1"/>
  <c r="Q74" i="1" l="1"/>
  <c r="R76" i="1" s="1"/>
  <c r="R127" i="1" s="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<sst xmlns="http://schemas.openxmlformats.org/spreadsheetml/2006/main" count="170" uniqueCount="96">
  <si>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</si>
  <si>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</si>
  <si>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</si>
  <si>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</si>
  <si>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t>
  </si>
  <si>
    <t>D I M E N SI O N I</t>
  </si>
  <si>
    <t>Quantità</t>
  </si>
  <si>
    <t xml:space="preserve"> </t>
  </si>
  <si>
    <t xml:space="preserve">  </t>
  </si>
  <si>
    <t xml:space="preserve">   </t>
  </si>
  <si>
    <t>par. ug.</t>
  </si>
  <si>
    <t>lung.</t>
  </si>
  <si>
    <t>larg.</t>
  </si>
  <si>
    <t>H/Peso</t>
  </si>
  <si>
    <t xml:space="preserve">    </t>
  </si>
  <si>
    <t>T O T A L E  euro</t>
  </si>
  <si>
    <t>M I S U R A Z I O N I:</t>
  </si>
  <si>
    <t>SOMMANO m</t>
  </si>
  <si>
    <t>SOMMANO cad</t>
  </si>
  <si>
    <t>1C.02.350.0010.a</t>
  </si>
  <si>
    <t>SOMMANO kg</t>
  </si>
  <si>
    <t>1C.02.100.0040.b</t>
  </si>
  <si>
    <t>WBS</t>
  </si>
  <si>
    <t>.</t>
  </si>
  <si>
    <t>ARTICOLO</t>
  </si>
  <si>
    <t>-</t>
  </si>
  <si>
    <t>U.M</t>
  </si>
  <si>
    <t>PREZZO</t>
  </si>
  <si>
    <t>IMPORTO</t>
  </si>
  <si>
    <t>PREZZO UNIT.</t>
  </si>
  <si>
    <t xml:space="preserve">   SICUREZZA €</t>
  </si>
  <si>
    <t>IMPORTO PARZ.</t>
  </si>
  <si>
    <t>SICUREZZA €</t>
  </si>
  <si>
    <t xml:space="preserve">  SICUREZZA €</t>
  </si>
  <si>
    <t xml:space="preserve"> UNITARIO €</t>
  </si>
  <si>
    <t xml:space="preserve"> PARZIALE €</t>
  </si>
  <si>
    <t xml:space="preserve"> TOTALE €</t>
  </si>
  <si>
    <t>IMPORTO TOT.</t>
  </si>
  <si>
    <t>t</t>
  </si>
  <si>
    <t>m</t>
  </si>
  <si>
    <t>kg</t>
  </si>
  <si>
    <t>cad</t>
  </si>
  <si>
    <t>CONFERIMENTO A DISCARICA AUTORIZZATA PER LO
SMALTIMENTO:                                                                                         Macerie inerti provenienti da demolizioni, rimozioni, scavi</t>
  </si>
  <si>
    <t xml:space="preserve">SOMMANO </t>
  </si>
  <si>
    <t>Scavo a sezione obbligata a pareti verticali, eseguito a macchina fino a 3.00 m di profondità, di materie di qualsiasi natura e consistenza, asciutte, bagnate, melmose, esclusa la roccia ma inclusi i trovanti o i relitti di murature fino a 0.750 m³, comprese le opere provvisionali di segnalazione e protezione, le sbadacchiature leggere ove occorrenti:</t>
  </si>
  <si>
    <t>con carico e trasporto delle terre ad impianti di stoccaggio, di recupero o a discarica; esclusi oneri di smaltimento.</t>
  </si>
  <si>
    <t>mc</t>
  </si>
  <si>
    <t>Rinterro di scavi con mezzi meccanici con carico, trasporto e scarico al luogo d'impiego, spianamenti e costipazione a strati non superiori a 50 cm, bagnatura e ricarichi:</t>
  </si>
  <si>
    <t>con fornitura di sabbia viva di cava</t>
  </si>
  <si>
    <t>1C.02.350.0010.e</t>
  </si>
  <si>
    <t>1C.02.350.0010.b</t>
  </si>
  <si>
    <t>Cartelli in alluminio verniciato, tipo monofacciale, per segnaletica di vario tipo, posti in opera:</t>
  </si>
  <si>
    <t>superficie da 5,1 fino a 9 dm²</t>
  </si>
  <si>
    <t>1C.09.450.0010.b</t>
  </si>
  <si>
    <t>Fornitura e posa estintori portatili omologati a polvere di tipo non corrosivo, abrasivo o tossico, 40% minimo di Map, conformi alla direttiva 97/23/CE Ped DM 25.02.2000, manometro rimuovibile con valvolina di ritegno a molla incorporata nel corpo valvola, completi di supporti di Fornitura e posa estintori portatili omologati a polvere di tipo non corrosivo, abrasivo o tossico, 40% minimo di Map, conformi alla direttiva 97/23/CE Ped DM 25.02.2000, manometro rimuovibile con valvolina di ritegno a molla incorporata nel corpo valvola, completi di supporti di fissaggio, con capacità:</t>
  </si>
  <si>
    <t>9 D9 classe di fuoco 55A 233BC, manometro Ø 40 mm, supporto a parete</t>
  </si>
  <si>
    <t>1C.09.500.0010.f</t>
  </si>
  <si>
    <t>Tubazioni in acciaio zincato senza saldatura filettate UNI 8863 serie leggera, complete di raccorderia, pezzi speciali, giunzioni con raccordi filettati o con raccordi scanalati tipo VICTAULIC, guarnizioni e staffaggi.I prezzi unitari includono maggiorazione sia per completamenti sopra indicati sia per sfridi, e devono essere applicati alla lunghezza misurata sull'asse. Diametri (DN: diametro nominale - sp.: spessore in mm):</t>
  </si>
  <si>
    <t>DN65 x 3,2 mm</t>
  </si>
  <si>
    <t>1M.14.020.0010.g</t>
  </si>
  <si>
    <t>Impianto Idrico Antincendio</t>
  </si>
  <si>
    <t>Rinterro di scavi con mezzi meccanici con carico, trasporto e scarico al luogo d'impiego, spianamenti e costipazione a strati non superiori a 50 cm, bagnatura e ricarichi: con fornitura di sabbietta 0/6 mm del tipo riciclato, per copertura tubi</t>
  </si>
  <si>
    <t>Rinterro di scavi con mezzi meccanici con carico, trasporto e scarico al luogo d'impiego, spianamenti e costipazione a strati non superiori a 50 cm, bagnatura e ricarichi:con terre depositate nell'ambito del cantiere</t>
  </si>
  <si>
    <t>Coibentazione per tubazioni con elastomero espanso a cellule chiuse, resistenza alla fiamma classe 1, fattore di permeabilità μ minimo 3.000, in guaine o lastre spessore minimo 9 mm. I prezzi unitari al metro devono essere applicati alla lunghezza misurata sull'asse tubo, quelli al metro quadro di superfice teorica ricavata dalla lunghezza misurata sull'asse tubo per la circonferenza esterna dell'elastomero. I prezzi unitari includono una maggiorazione per: coibentazione di raccorderia e pezzi speciali (valvolame e apparecchiature da computare a parte), sigillatura giunte, barriera vapore per tubazioni fredde, adesivi e accessori vari di montaggio, sfridi. Grandezze (mm: spessore minimo elastomero per il diametro esterno tubo [diametri non indicati: prevedere immediatamente superiore] - DN: diametro nominale tubazione):  9 x 76 mm - DN65</t>
  </si>
  <si>
    <t>1M.12.020.0020.f</t>
  </si>
  <si>
    <t>Idranti antincendio a muro DN 45 UNI EN 671/2, composti da: lancia in rame con valvola; manichetta UNI 9487 approvata dal Ministero degli Interni con raccordi, manicotti copri-raccordo e sella di supporto; rubinetto idrante; cassetta con portello in alluminio e vetro safe-crash: - aumento di prezzo per idrante antincendio a muro DN 45 UNI EN 671/2, con cassetta da esterno in acciaio inox verniciata di rosso</t>
  </si>
  <si>
    <t>1M.12.020.0020.a</t>
  </si>
  <si>
    <t>1C.14.100.0010.a</t>
  </si>
  <si>
    <t>Pezzi speciali per canali di gronda e tubi pluviali, costruiti con fascette saldate, curve, controcurve, saltafascia e simili; in opera, comprese assistenze murarie in: lamiera zincata spess. 0.6 mm (peso = 4,71 kg/m²)</t>
  </si>
  <si>
    <t>1C.28.200.0020</t>
  </si>
  <si>
    <t>Assistenza per esecuzione impianto elettrico, telecomunicazioni, antincendio, antintrusione, citofonici, di controllo, e similari, completo di tubazioni, canalizzazioni, quadri scatole, interruttori prese, cassette, corpi illuminanti. Si conferma che dagli importi da considerare ai fini della applicazione delle percentuali di assistenza, devono essere detratti gli importi dei corpi illuminanti, delle apparecchiature inserite nei quadri o armadi, degli apparecchi di telecomunicazione e segnalazione, delle apparecchiature di ripresa video, dei centralini e delle apparecchiature da appoggiare a tavolo o pavimento. Per impianti con tubazioni esterne in vista, sia per nuove costruzioni che per interventi di manutenzione ordinaria, straordinaria, restauro, risanamento conservativo, ristrutturazione edilizia</t>
  </si>
  <si>
    <t>%</t>
  </si>
  <si>
    <t xml:space="preserve">  1C.27.050.0100</t>
  </si>
  <si>
    <t>1M.16.050.0020.g</t>
  </si>
  <si>
    <t>Riferimento prezziario Comune di Milano edizione 2011</t>
  </si>
  <si>
    <t>176</t>
  </si>
  <si>
    <t>175</t>
  </si>
  <si>
    <t>YA.1.E.03.06.01</t>
  </si>
  <si>
    <t>DESIGNAZIONE DEI LAVORI</t>
  </si>
  <si>
    <t>%
stato consist.</t>
  </si>
  <si>
    <t>Tubazioni in acciaio zincato senza saldatura filettate UNI 8863 serie leggera, complete di raccorderia, pezzi speciali, giunzioni con raccordi filettati o con raccordi scanalati tipo VICTAULIC, guarnizioni e staffaggi. I prezzi unitari includono maggiorazione sia per completamenti sopra indicati sia per sfridi, e devono essere applicati alla lunghezza misurata sull'asse. Diametri (DN: diametro nominale - sp.: spessore in mm):</t>
  </si>
  <si>
    <t>tubazioni sostituite</t>
  </si>
  <si>
    <t>1M.14.050.0020.e</t>
  </si>
  <si>
    <t>Tubazioni in pead per acqua potabile PE 80 UNI 10910 PN 12,5 - SDR 11, complete di raccorderia, pezzi speciali, giunzioni, guarnizioni e staffaggi. I prezzi unitari includono maggiorazione sia per completamenti sopra indicati sia per sfridi, e devono essere applicati alla lunghezza misurata sull'asse. Diametri (De: diametro esterno x spessore, in  m): De75 x 6,8 mm</t>
  </si>
  <si>
    <t>1M.13.140.0030.g</t>
  </si>
  <si>
    <t>Giunti antivibranti in gomma, attacchi flangiati - PN16 Corpo: EPDM, anima in acciaio, bulloni in acciaio. Grandezze (DN: diametro nominale): DN125</t>
  </si>
  <si>
    <t>1M.12.020.0040.k</t>
  </si>
  <si>
    <t xml:space="preserve">completamento: piantana in acciaio inox per cassetta antincendio a  servizio idrante soprasuolo in ghisa UNI 9485 con scarico automatico antigelo </t>
  </si>
  <si>
    <t>1M.16.090.0010.b</t>
  </si>
  <si>
    <t>Aumenti di prezzo per finiture a coibentazioni per tubazioni. Gli aumenti di prezzo includono una maggiorazione per: forme speciali (valvolame e apparecchiature da  omputare a parte), sigillatura giunti a tenuta d'acqua per tubazioni ubicate all'esterno, materiali di fissaggio, accessori vari di montaggio e sfridi. Tipi di finiture: lamierino in alluminio 6/10</t>
  </si>
  <si>
    <t>previsti</t>
  </si>
  <si>
    <t>sostituiti</t>
  </si>
  <si>
    <t>Impianto Idrico Antincendio variante febbraio 2014</t>
  </si>
  <si>
    <t>quantità eseguita</t>
  </si>
  <si>
    <t>quantità eseguita (in rapporto ai lavori eseguiti)</t>
  </si>
  <si>
    <t>completamente stralciato in variante 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</si>
</sst>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numFmt numFmtId="165" formatCode="0.000"/>
    <numFmt numFmtId="166" formatCode="0.0000"/>
    <numFmt numFmtId="167" formatCode="0.00_ ;[Red]\-0.00\ "/>
    <numFmt numFmtId="168" formatCode="#,##0.000_ ;\-#,##0.000\ "/>
    <numFmt numFmtId="169" formatCode="#,##0.00_ ;[Red]\-#,##0.00\ "/>
  </numFmts>
  <fonts count="13" x14ac:knownFonts="1">
    <font>
      <sz val="8"/>
      <name val="Tahoma"/>
    </font>
    <font>
      <sz val="8"/>
      <name val="Tahoma"/>
      <family val="2"/>
    </font>
    <font>
      <b/>
      <sz val="8"/>
      <name val="Tahoma"/>
      <family val="2"/>
    </font>
    <font>
      <b/>
      <sz val="10"/>
      <name val="Tahoma"/>
      <family val="2"/>
    </font>
    <font>
      <b/>
      <sz val="9"/>
      <name val="Tahoma"/>
      <family val="2"/>
    </font>
    <font>
      <sz val="8"/>
      <color indexed="17"/>
      <name val="Tahoma"/>
      <family val="2"/>
    </font>
    <font>
      <b/>
      <sz val="8"/>
      <color indexed="17"/>
      <name val="Tahoma"/>
      <family val="2"/>
    </font>
    <font>
      <sz val="8"/>
      <color indexed="56"/>
      <name val="Tahoma"/>
      <family val="2"/>
    </font>
    <font>
      <sz val="8"/>
      <color indexed="8"/>
      <name val="Tahoma"/>
      <family val="2"/>
    </font>
    <font>
      <b/>
      <sz val="8"/>
      <color indexed="8"/>
      <name val="Tahoma"/>
      <family val="2"/>
    </font>
    <font>
      <sz val="10"/>
      <name val="Tahoma"/>
      <family val="2"/>
    </font>
    <font>
      <sz val="10"/>
      <name val="Arial"/>
      <family val="2"/>
    </font>
    <font>
      <b/>
      <sz val="8"/>
      <color rgb="FFFF0000"/>
      <name val="Tahoma"/>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right/>
      <top style="double">
        <color indexed="57"/>
      </top>
      <bottom style="double">
        <color indexed="57"/>
      </bottom>
      <diagonal/>
    </border>
    <border>
      <left style="double">
        <color indexed="57"/>
      </left>
      <right style="thin">
        <color indexed="57"/>
      </right>
      <top/>
      <bottom/>
      <diagonal/>
    </border>
    <border>
      <left style="thin">
        <color indexed="57"/>
      </left>
      <right style="thin">
        <color indexed="57"/>
      </right>
      <top/>
      <bottom/>
      <diagonal/>
    </border>
    <border>
      <left style="thin">
        <color indexed="57"/>
      </left>
      <right style="double">
        <color indexed="57"/>
      </right>
      <top/>
      <bottom/>
      <diagonal/>
    </border>
    <border>
      <left style="thin">
        <color indexed="57"/>
      </left>
      <right/>
      <top style="double">
        <color indexed="57"/>
      </top>
      <bottom style="thin">
        <color indexed="57"/>
      </bottom>
      <diagonal/>
    </border>
    <border>
      <left/>
      <right/>
      <top style="double">
        <color indexed="57"/>
      </top>
      <bottom style="thin">
        <color indexed="57"/>
      </bottom>
      <diagonal/>
    </border>
    <border>
      <left/>
      <right style="thin">
        <color indexed="57"/>
      </right>
      <top style="double">
        <color indexed="57"/>
      </top>
      <bottom style="thin">
        <color indexed="57"/>
      </bottom>
      <diagonal/>
    </border>
    <border>
      <left style="double">
        <color indexed="57"/>
      </left>
      <right style="thin">
        <color indexed="57"/>
      </right>
      <top style="double">
        <color indexed="57"/>
      </top>
      <bottom/>
      <diagonal/>
    </border>
    <border>
      <left style="thin">
        <color indexed="57"/>
      </left>
      <right style="thin">
        <color indexed="57"/>
      </right>
      <top style="double">
        <color indexed="57"/>
      </top>
      <bottom/>
      <diagonal/>
    </border>
    <border>
      <left/>
      <right style="thin">
        <color indexed="57"/>
      </right>
      <top style="double">
        <color indexed="57"/>
      </top>
      <bottom/>
      <diagonal/>
    </border>
    <border>
      <left style="thin">
        <color indexed="57"/>
      </left>
      <right style="thin">
        <color indexed="57"/>
      </right>
      <top style="thin">
        <color indexed="57"/>
      </top>
      <bottom style="thin">
        <color indexed="57"/>
      </bottom>
      <diagonal/>
    </border>
    <border>
      <left style="thin">
        <color indexed="57"/>
      </left>
      <right style="thin">
        <color indexed="57"/>
      </right>
      <top style="thin">
        <color indexed="57"/>
      </top>
      <bottom/>
      <diagonal/>
    </border>
    <border>
      <left/>
      <right/>
      <top style="double">
        <color indexed="57"/>
      </top>
      <bottom/>
      <diagonal/>
    </border>
    <border>
      <left style="double">
        <color indexed="57"/>
      </left>
      <right style="thin">
        <color indexed="64"/>
      </right>
      <top style="double">
        <color indexed="57"/>
      </top>
      <bottom style="double">
        <color indexed="57"/>
      </bottom>
      <diagonal/>
    </border>
    <border>
      <left style="thin">
        <color indexed="64"/>
      </left>
      <right style="thin">
        <color indexed="64"/>
      </right>
      <top style="double">
        <color indexed="57"/>
      </top>
      <bottom style="double">
        <color indexed="57"/>
      </bottom>
      <diagonal/>
    </border>
    <border>
      <left style="double">
        <color indexed="57"/>
      </left>
      <right/>
      <top style="double">
        <color indexed="57"/>
      </top>
      <bottom style="double">
        <color indexed="57"/>
      </bottom>
      <diagonal/>
    </border>
    <border>
      <left/>
      <right style="double">
        <color indexed="57"/>
      </right>
      <top style="double">
        <color indexed="57"/>
      </top>
      <bottom style="double">
        <color indexed="57"/>
      </bottom>
      <diagonal/>
    </border>
    <border>
      <left style="thin">
        <color indexed="57"/>
      </left>
      <right style="double">
        <color indexed="57"/>
      </right>
      <top style="double">
        <color indexed="57"/>
      </top>
      <bottom/>
      <diagonal/>
    </border>
    <border>
      <left style="thin">
        <color indexed="57"/>
      </left>
      <right style="double">
        <color indexed="57"/>
      </right>
      <top style="thin">
        <color indexed="57"/>
      </top>
      <bottom style="thin">
        <color indexed="57"/>
      </bottom>
      <diagonal/>
    </border>
    <border>
      <left style="thin">
        <color indexed="57"/>
      </left>
      <right style="double">
        <color indexed="57"/>
      </right>
      <top style="thin">
        <color indexed="57"/>
      </top>
      <bottom/>
      <diagonal/>
    </border>
    <border>
      <left style="thin">
        <color indexed="64"/>
      </left>
      <right style="double">
        <color indexed="57"/>
      </right>
      <top style="double">
        <color indexed="57"/>
      </top>
      <bottom style="double">
        <color indexed="57"/>
      </bottom>
      <diagonal/>
    </border>
    <border>
      <left style="thin">
        <color indexed="57"/>
      </left>
      <right style="thin">
        <color indexed="57"/>
      </right>
      <top/>
      <bottom style="thin">
        <color indexed="57"/>
      </bottom>
      <diagonal/>
    </border>
    <border>
      <left style="double">
        <color indexed="57"/>
      </left>
      <right/>
      <top/>
      <bottom/>
      <diagonal/>
    </border>
  </borders>
  <cellStyleXfs count="2">
    <xf numFmtId="0" fontId="0" fillId="0" borderId="0"/>
    <xf numFmtId="0" fontId="11" fillId="0" borderId="0"/>
  </cellStyleXfs>
  <cellXfs count="168">
    <xf numFmtId="0" fontId="0" fillId="0" borderId="0" xfId="0"/>
    <xf numFmtId="0" fontId="2" fillId="0" borderId="0" xfId="0" applyFont="1" applyBorder="1"/>
    <xf numFmtId="0" fontId="0" fillId="0" borderId="0" xfId="0" applyBorder="1"/>
    <xf numFmtId="0" fontId="0" fillId="0" borderId="0" xfId="0" applyBorder="1" applyAlignment="1">
      <alignment horizontal="center"/>
    </xf>
    <xf numFmtId="0" fontId="0" fillId="0" borderId="0" xfId="0" applyBorder="1" applyAlignment="1">
      <alignment horizontal="justify" vertical="top" wrapText="1"/>
    </xf>
    <xf numFmtId="2" fontId="0" fillId="0" borderId="0" xfId="0" applyNumberFormat="1" applyBorder="1"/>
    <xf numFmtId="49" fontId="0" fillId="0" borderId="0" xfId="0" applyNumberFormat="1" applyBorder="1"/>
    <xf numFmtId="49" fontId="0" fillId="0" borderId="0" xfId="0" applyNumberFormat="1" applyFill="1" applyBorder="1" applyAlignment="1">
      <alignment horizontal="right" vertical="top"/>
    </xf>
    <xf numFmtId="49" fontId="0" fillId="0" borderId="0" xfId="0" applyNumberFormat="1" applyFill="1" applyBorder="1" applyAlignment="1">
      <alignment horizontal="left" vertical="top" wrapText="1"/>
    </xf>
    <xf numFmtId="2" fontId="4" fillId="0" borderId="0" xfId="0" applyNumberFormat="1" applyFont="1" applyBorder="1" applyAlignment="1">
      <alignment horizontal="right" wrapText="1"/>
    </xf>
    <xf numFmtId="2" fontId="4" fillId="0" borderId="0" xfId="0" applyNumberFormat="1" applyFont="1" applyBorder="1" applyAlignment="1">
      <alignment horizontal="center" wrapText="1"/>
    </xf>
    <xf numFmtId="2" fontId="4" fillId="0" borderId="0" xfId="0" applyNumberFormat="1" applyFont="1" applyFill="1" applyBorder="1" applyAlignment="1">
      <alignment horizontal="right" vertical="top" wrapText="1"/>
    </xf>
    <xf numFmtId="49" fontId="4" fillId="0" borderId="0" xfId="0" applyNumberFormat="1" applyFont="1" applyFill="1" applyBorder="1" applyAlignment="1">
      <alignment horizontal="right" vertical="top" wrapText="1"/>
    </xf>
    <xf numFmtId="2" fontId="4" fillId="0" borderId="0" xfId="0" applyNumberFormat="1" applyFont="1" applyFill="1" applyBorder="1"/>
    <xf numFmtId="49" fontId="4" fillId="0" borderId="0" xfId="0" applyNumberFormat="1" applyFont="1" applyFill="1" applyBorder="1"/>
    <xf numFmtId="0" fontId="0" fillId="0" borderId="1" xfId="0" applyBorder="1" applyAlignment="1">
      <alignment horizontal="center"/>
    </xf>
    <xf numFmtId="0" fontId="0" fillId="0" borderId="1" xfId="0" applyBorder="1"/>
    <xf numFmtId="0" fontId="0" fillId="0" borderId="1" xfId="0" applyBorder="1" applyAlignment="1">
      <alignment horizontal="justify" vertical="top" wrapText="1"/>
    </xf>
    <xf numFmtId="2" fontId="0" fillId="0" borderId="1" xfId="0" applyNumberFormat="1" applyBorder="1"/>
    <xf numFmtId="0" fontId="1" fillId="0" borderId="2" xfId="0" applyNumberFormat="1" applyFont="1" applyBorder="1" applyAlignment="1">
      <alignment horizontal="justify" vertical="top" wrapText="1"/>
    </xf>
    <xf numFmtId="49" fontId="6"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2" fontId="6" fillId="2" borderId="3" xfId="0" applyNumberFormat="1" applyFont="1" applyFill="1" applyBorder="1" applyAlignment="1">
      <alignment horizontal="center" vertical="center" wrapText="1"/>
    </xf>
    <xf numFmtId="2" fontId="5" fillId="2" borderId="3" xfId="0" applyNumberFormat="1" applyFont="1" applyFill="1" applyBorder="1" applyAlignment="1">
      <alignment vertical="center" wrapText="1"/>
    </xf>
    <xf numFmtId="2" fontId="5" fillId="2" borderId="3"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0" fillId="0" borderId="2" xfId="0" applyNumberFormat="1" applyFill="1" applyBorder="1" applyAlignment="1">
      <alignment horizontal="right" vertical="top"/>
    </xf>
    <xf numFmtId="2" fontId="0" fillId="0" borderId="3" xfId="0" applyNumberFormat="1" applyFill="1" applyBorder="1" applyAlignment="1">
      <alignment horizontal="right" vertical="top" wrapText="1"/>
    </xf>
    <xf numFmtId="2" fontId="0" fillId="0" borderId="4" xfId="0" applyNumberFormat="1" applyFill="1" applyBorder="1" applyAlignment="1">
      <alignment horizontal="right" vertical="top" wrapText="1"/>
    </xf>
    <xf numFmtId="0" fontId="1" fillId="0" borderId="3" xfId="0" applyNumberFormat="1" applyFont="1" applyBorder="1" applyAlignment="1">
      <alignment horizontal="justify" vertical="top" wrapText="1"/>
    </xf>
    <xf numFmtId="49" fontId="0" fillId="0" borderId="3" xfId="0" applyNumberFormat="1" applyFill="1" applyBorder="1" applyAlignment="1">
      <alignment horizontal="center" vertical="top"/>
    </xf>
    <xf numFmtId="2" fontId="1" fillId="0" borderId="3" xfId="0" applyNumberFormat="1" applyFont="1" applyFill="1" applyBorder="1" applyAlignment="1">
      <alignment horizontal="right" vertical="top" wrapText="1"/>
    </xf>
    <xf numFmtId="49" fontId="1" fillId="0" borderId="2" xfId="0" applyNumberFormat="1" applyFont="1" applyFill="1" applyBorder="1" applyAlignment="1">
      <alignment horizontal="right" vertical="top"/>
    </xf>
    <xf numFmtId="0" fontId="5" fillId="0" borderId="5" xfId="0" applyFont="1" applyBorder="1"/>
    <xf numFmtId="0" fontId="5" fillId="0" borderId="6" xfId="0" applyFont="1" applyBorder="1"/>
    <xf numFmtId="0" fontId="5" fillId="0" borderId="7" xfId="0" applyFont="1" applyBorder="1"/>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xf>
    <xf numFmtId="0" fontId="5" fillId="0" borderId="9" xfId="0" applyFont="1" applyBorder="1" applyAlignment="1">
      <alignment horizontal="center"/>
    </xf>
    <xf numFmtId="2" fontId="5" fillId="0" borderId="9" xfId="0" applyNumberFormat="1" applyFont="1" applyBorder="1" applyAlignment="1">
      <alignment horizontal="center"/>
    </xf>
    <xf numFmtId="49" fontId="0" fillId="0" borderId="11" xfId="0" applyNumberFormat="1" applyFill="1" applyBorder="1" applyAlignment="1">
      <alignment horizontal="left" vertical="top" wrapText="1"/>
    </xf>
    <xf numFmtId="2" fontId="0" fillId="0" borderId="11" xfId="0" applyNumberFormat="1" applyBorder="1" applyAlignment="1">
      <alignment horizontal="right" wrapText="1"/>
    </xf>
    <xf numFmtId="165" fontId="0" fillId="0" borderId="11" xfId="0" applyNumberFormat="1" applyBorder="1" applyAlignment="1">
      <alignment horizontal="right" wrapText="1"/>
    </xf>
    <xf numFmtId="2" fontId="0" fillId="0" borderId="11" xfId="0" applyNumberFormat="1" applyBorder="1" applyAlignment="1">
      <alignment horizontal="center" wrapText="1"/>
    </xf>
    <xf numFmtId="49" fontId="2" fillId="0" borderId="11" xfId="0" applyNumberFormat="1" applyFont="1" applyFill="1" applyBorder="1" applyAlignment="1">
      <alignment horizontal="left" vertical="top" wrapText="1"/>
    </xf>
    <xf numFmtId="164" fontId="3" fillId="0" borderId="11" xfId="0" applyNumberFormat="1" applyFont="1" applyBorder="1" applyAlignment="1">
      <alignment horizontal="justify" vertical="top" wrapText="1"/>
    </xf>
    <xf numFmtId="2" fontId="8" fillId="0" borderId="11" xfId="0" applyNumberFormat="1" applyFont="1" applyFill="1" applyBorder="1" applyAlignment="1">
      <alignment horizontal="center" vertical="center" wrapText="1"/>
    </xf>
    <xf numFmtId="49" fontId="8" fillId="0" borderId="11" xfId="0" applyNumberFormat="1" applyFont="1" applyFill="1" applyBorder="1" applyAlignment="1">
      <alignment horizontal="center" vertical="center" wrapText="1"/>
    </xf>
    <xf numFmtId="49" fontId="0" fillId="0" borderId="11" xfId="0" applyNumberFormat="1" applyFill="1" applyBorder="1" applyAlignment="1">
      <alignment horizontal="right" vertical="top"/>
    </xf>
    <xf numFmtId="49" fontId="0" fillId="0" borderId="12" xfId="0" applyNumberFormat="1" applyFill="1" applyBorder="1" applyAlignment="1">
      <alignment horizontal="center" vertical="top"/>
    </xf>
    <xf numFmtId="49" fontId="0" fillId="0" borderId="12" xfId="0" applyNumberFormat="1" applyFill="1" applyBorder="1" applyAlignment="1">
      <alignment horizontal="left" vertical="top" wrapText="1"/>
    </xf>
    <xf numFmtId="164" fontId="0" fillId="0" borderId="12" xfId="0" applyNumberFormat="1" applyBorder="1" applyAlignment="1">
      <alignment horizontal="justify" vertical="top" wrapText="1"/>
    </xf>
    <xf numFmtId="2" fontId="0" fillId="0" borderId="12" xfId="0" applyNumberFormat="1" applyBorder="1" applyAlignment="1">
      <alignment horizontal="right" wrapText="1"/>
    </xf>
    <xf numFmtId="165" fontId="0" fillId="0" borderId="12" xfId="0" applyNumberFormat="1" applyBorder="1" applyAlignment="1">
      <alignment horizontal="right" wrapText="1"/>
    </xf>
    <xf numFmtId="0" fontId="0" fillId="0" borderId="12" xfId="0" applyNumberFormat="1" applyBorder="1" applyAlignment="1">
      <alignment horizontal="center" wrapText="1"/>
    </xf>
    <xf numFmtId="2" fontId="0" fillId="0" borderId="12" xfId="0" applyNumberFormat="1" applyBorder="1" applyAlignment="1">
      <alignment horizontal="center" wrapText="1"/>
    </xf>
    <xf numFmtId="2" fontId="0" fillId="0" borderId="12" xfId="0" applyNumberFormat="1" applyFill="1" applyBorder="1" applyAlignment="1">
      <alignment horizontal="right" vertical="top" wrapText="1"/>
    </xf>
    <xf numFmtId="2" fontId="0" fillId="0" borderId="12" xfId="0" applyNumberFormat="1" applyBorder="1" applyAlignment="1">
      <alignment horizontal="right" vertical="top" wrapText="1"/>
    </xf>
    <xf numFmtId="49" fontId="0" fillId="0" borderId="13" xfId="0" applyNumberFormat="1" applyFill="1" applyBorder="1" applyAlignment="1">
      <alignment horizontal="right" vertical="top"/>
    </xf>
    <xf numFmtId="49" fontId="0" fillId="0" borderId="13" xfId="0" applyNumberFormat="1" applyFill="1" applyBorder="1" applyAlignment="1">
      <alignment horizontal="center" vertical="top"/>
    </xf>
    <xf numFmtId="49" fontId="0" fillId="0" borderId="13" xfId="0" applyNumberFormat="1" applyFill="1" applyBorder="1" applyAlignment="1">
      <alignment horizontal="left" vertical="top" wrapText="1"/>
    </xf>
    <xf numFmtId="0" fontId="5" fillId="0" borderId="9" xfId="0" applyFont="1" applyBorder="1" applyAlignment="1">
      <alignment horizontal="center" vertical="center" wrapText="1"/>
    </xf>
    <xf numFmtId="2" fontId="1" fillId="0" borderId="3" xfId="0" applyNumberFormat="1" applyFont="1" applyBorder="1" applyAlignment="1">
      <alignment horizontal="right" vertical="top" wrapText="1"/>
    </xf>
    <xf numFmtId="0" fontId="1" fillId="0" borderId="3" xfId="0" applyNumberFormat="1" applyFont="1" applyBorder="1" applyAlignment="1">
      <alignment horizontal="center" wrapText="1"/>
    </xf>
    <xf numFmtId="2" fontId="4" fillId="0" borderId="14" xfId="0" applyNumberFormat="1" applyFont="1" applyBorder="1" applyAlignment="1">
      <alignment horizontal="right" vertical="top" wrapText="1"/>
    </xf>
    <xf numFmtId="2" fontId="4" fillId="0" borderId="15" xfId="0" applyNumberFormat="1" applyFont="1" applyBorder="1" applyAlignment="1">
      <alignment horizontal="right" wrapText="1"/>
    </xf>
    <xf numFmtId="0" fontId="4" fillId="0" borderId="15" xfId="0" applyNumberFormat="1" applyFont="1" applyBorder="1" applyAlignment="1">
      <alignment horizontal="right" wrapText="1"/>
    </xf>
    <xf numFmtId="0" fontId="4" fillId="0" borderId="15" xfId="0" applyNumberFormat="1" applyFont="1" applyBorder="1" applyAlignment="1">
      <alignment horizontal="center" wrapText="1"/>
    </xf>
    <xf numFmtId="2" fontId="4" fillId="0" borderId="15" xfId="0" applyNumberFormat="1" applyFont="1" applyBorder="1" applyAlignment="1">
      <alignment horizontal="center" wrapText="1"/>
    </xf>
    <xf numFmtId="2" fontId="4" fillId="0" borderId="15" xfId="0" applyNumberFormat="1" applyFont="1" applyBorder="1" applyAlignment="1">
      <alignment horizontal="right" vertical="top" wrapText="1"/>
    </xf>
    <xf numFmtId="0" fontId="1" fillId="0" borderId="16" xfId="0" applyFont="1" applyBorder="1"/>
    <xf numFmtId="0" fontId="1" fillId="0" borderId="3" xfId="0" applyNumberFormat="1" applyFont="1" applyFill="1" applyBorder="1" applyAlignment="1">
      <alignment horizontal="justify" vertical="top" wrapText="1"/>
    </xf>
    <xf numFmtId="0" fontId="0" fillId="3" borderId="1" xfId="0" applyFill="1" applyBorder="1"/>
    <xf numFmtId="0" fontId="5" fillId="3" borderId="9" xfId="0" applyFont="1" applyFill="1" applyBorder="1" applyAlignment="1">
      <alignment horizontal="center"/>
    </xf>
    <xf numFmtId="2" fontId="5" fillId="3" borderId="3" xfId="0" applyNumberFormat="1" applyFont="1" applyFill="1" applyBorder="1" applyAlignment="1">
      <alignment horizontal="center" vertical="center" wrapText="1"/>
    </xf>
    <xf numFmtId="2" fontId="0" fillId="3" borderId="11" xfId="0" applyNumberFormat="1" applyFill="1" applyBorder="1" applyAlignment="1">
      <alignment horizontal="center" wrapText="1"/>
    </xf>
    <xf numFmtId="2" fontId="0" fillId="3" borderId="12" xfId="0" applyNumberFormat="1" applyFill="1" applyBorder="1" applyAlignment="1">
      <alignment horizontal="right" wrapText="1"/>
    </xf>
    <xf numFmtId="2" fontId="4" fillId="3" borderId="15" xfId="0" applyNumberFormat="1" applyFont="1" applyFill="1" applyBorder="1" applyAlignment="1">
      <alignment horizontal="right" vertical="top" wrapText="1"/>
    </xf>
    <xf numFmtId="2" fontId="4" fillId="3" borderId="0" xfId="0" applyNumberFormat="1" applyFont="1" applyFill="1" applyBorder="1" applyAlignment="1">
      <alignment horizontal="center" wrapText="1"/>
    </xf>
    <xf numFmtId="0" fontId="0" fillId="3" borderId="0" xfId="0" applyFill="1" applyBorder="1"/>
    <xf numFmtId="0" fontId="0" fillId="3" borderId="17" xfId="0" applyFill="1" applyBorder="1"/>
    <xf numFmtId="0" fontId="5" fillId="3" borderId="18" xfId="0" applyFont="1" applyFill="1" applyBorder="1" applyAlignment="1">
      <alignment horizontal="center"/>
    </xf>
    <xf numFmtId="49" fontId="5" fillId="3" borderId="4" xfId="0" applyNumberFormat="1" applyFont="1" applyFill="1" applyBorder="1" applyAlignment="1">
      <alignment vertical="center" wrapText="1"/>
    </xf>
    <xf numFmtId="2" fontId="9" fillId="3" borderId="19" xfId="0" applyNumberFormat="1" applyFont="1" applyFill="1" applyBorder="1" applyAlignment="1">
      <alignment horizontal="center" vertical="center" wrapText="1"/>
    </xf>
    <xf numFmtId="2" fontId="0" fillId="3" borderId="20" xfId="0" applyNumberFormat="1" applyFill="1" applyBorder="1" applyAlignment="1">
      <alignment horizontal="right" vertical="top" wrapText="1"/>
    </xf>
    <xf numFmtId="2" fontId="4" fillId="3" borderId="21" xfId="0" applyNumberFormat="1" applyFont="1" applyFill="1" applyBorder="1" applyAlignment="1">
      <alignment horizontal="right" vertical="top" wrapText="1"/>
    </xf>
    <xf numFmtId="49" fontId="4" fillId="3" borderId="0" xfId="0" applyNumberFormat="1" applyFont="1" applyFill="1" applyBorder="1" applyAlignment="1">
      <alignment horizontal="right" vertical="top" wrapText="1"/>
    </xf>
    <xf numFmtId="49" fontId="4" fillId="3" borderId="0" xfId="0" applyNumberFormat="1" applyFont="1" applyFill="1" applyBorder="1"/>
    <xf numFmtId="0" fontId="0" fillId="0" borderId="3" xfId="0" applyNumberFormat="1" applyFill="1" applyBorder="1" applyAlignment="1">
      <alignment horizontal="justify" vertical="top" wrapText="1"/>
    </xf>
    <xf numFmtId="0" fontId="7" fillId="0" borderId="3" xfId="0" applyNumberFormat="1" applyFont="1" applyFill="1" applyBorder="1" applyAlignment="1">
      <alignment horizontal="justify" vertical="top" wrapText="1"/>
    </xf>
    <xf numFmtId="165" fontId="0" fillId="0" borderId="3" xfId="0" applyNumberFormat="1" applyFill="1" applyBorder="1" applyAlignment="1">
      <alignment horizontal="right" vertical="top" wrapText="1"/>
    </xf>
    <xf numFmtId="2" fontId="0" fillId="0" borderId="3" xfId="0" applyNumberFormat="1" applyFill="1" applyBorder="1" applyAlignment="1">
      <alignment horizontal="center" wrapText="1"/>
    </xf>
    <xf numFmtId="2" fontId="0" fillId="0" borderId="3" xfId="0" applyNumberFormat="1" applyFill="1" applyBorder="1" applyAlignment="1">
      <alignment horizontal="right" wrapText="1"/>
    </xf>
    <xf numFmtId="0" fontId="1" fillId="0" borderId="3" xfId="0" applyNumberFormat="1" applyFont="1" applyFill="1" applyBorder="1" applyAlignment="1">
      <alignment horizontal="center" wrapText="1"/>
    </xf>
    <xf numFmtId="0" fontId="0" fillId="0" borderId="3" xfId="0" applyNumberFormat="1" applyFill="1" applyBorder="1" applyAlignment="1">
      <alignment horizontal="center" wrapText="1"/>
    </xf>
    <xf numFmtId="10" fontId="0" fillId="0" borderId="1" xfId="0" applyNumberFormat="1" applyBorder="1" applyAlignment="1">
      <alignment horizontal="center"/>
    </xf>
    <xf numFmtId="10" fontId="4" fillId="0" borderId="15" xfId="0" applyNumberFormat="1" applyFont="1" applyBorder="1" applyAlignment="1">
      <alignment horizontal="center" wrapText="1"/>
    </xf>
    <xf numFmtId="10" fontId="4" fillId="0" borderId="0" xfId="0" applyNumberFormat="1" applyFont="1" applyBorder="1" applyAlignment="1">
      <alignment horizontal="center" wrapText="1"/>
    </xf>
    <xf numFmtId="10" fontId="0" fillId="0" borderId="0" xfId="0" applyNumberFormat="1" applyBorder="1" applyAlignment="1">
      <alignment horizontal="center"/>
    </xf>
    <xf numFmtId="4" fontId="0" fillId="0" borderId="3" xfId="0" applyNumberFormat="1" applyFill="1" applyBorder="1" applyAlignment="1">
      <alignment horizontal="right" vertical="top" wrapText="1"/>
    </xf>
    <xf numFmtId="4" fontId="2" fillId="0" borderId="11" xfId="0" applyNumberFormat="1" applyFont="1" applyFill="1" applyBorder="1" applyAlignment="1">
      <alignment horizontal="center" vertical="center" wrapText="1"/>
    </xf>
    <xf numFmtId="4" fontId="0" fillId="0" borderId="12" xfId="0" applyNumberFormat="1" applyFill="1" applyBorder="1" applyAlignment="1">
      <alignment horizontal="right" vertical="top" wrapText="1"/>
    </xf>
    <xf numFmtId="4" fontId="4" fillId="0" borderId="15" xfId="0" applyNumberFormat="1" applyFont="1" applyBorder="1" applyAlignment="1">
      <alignment horizontal="right" vertical="top" wrapText="1"/>
    </xf>
    <xf numFmtId="4" fontId="4" fillId="0" borderId="0" xfId="0" applyNumberFormat="1" applyFont="1" applyBorder="1" applyAlignment="1">
      <alignment horizontal="center" wrapText="1"/>
    </xf>
    <xf numFmtId="1" fontId="0" fillId="0" borderId="0" xfId="0" applyNumberFormat="1" applyFill="1" applyBorder="1" applyAlignment="1">
      <alignment horizontal="center" vertical="top"/>
    </xf>
    <xf numFmtId="0" fontId="0" fillId="0" borderId="0" xfId="0" applyFill="1" applyBorder="1"/>
    <xf numFmtId="1" fontId="0" fillId="0" borderId="2" xfId="0" applyNumberFormat="1" applyFill="1" applyBorder="1" applyAlignment="1">
      <alignment horizontal="right" vertical="top" wrapText="1"/>
    </xf>
    <xf numFmtId="164" fontId="3" fillId="0" borderId="11" xfId="0" applyNumberFormat="1" applyFont="1" applyFill="1" applyBorder="1" applyAlignment="1">
      <alignment horizontal="justify" vertical="top" wrapText="1"/>
    </xf>
    <xf numFmtId="2" fontId="0" fillId="0" borderId="11" xfId="0" applyNumberFormat="1" applyFill="1" applyBorder="1" applyAlignment="1">
      <alignment horizontal="right" wrapText="1"/>
    </xf>
    <xf numFmtId="4" fontId="0" fillId="0" borderId="11" xfId="0" applyNumberFormat="1" applyFill="1" applyBorder="1" applyAlignment="1">
      <alignment horizontal="right" wrapText="1"/>
    </xf>
    <xf numFmtId="166" fontId="0" fillId="0" borderId="3" xfId="0" applyNumberFormat="1" applyFill="1" applyBorder="1" applyAlignment="1">
      <alignment horizontal="right" vertical="top" wrapText="1"/>
    </xf>
    <xf numFmtId="10" fontId="0" fillId="4" borderId="3" xfId="0" applyNumberFormat="1" applyFill="1" applyBorder="1" applyAlignment="1">
      <alignment horizontal="center" wrapText="1"/>
    </xf>
    <xf numFmtId="10" fontId="0" fillId="4" borderId="3" xfId="0" applyNumberFormat="1" applyFill="1" applyBorder="1" applyAlignment="1">
      <alignment horizontal="right" vertical="top" wrapText="1"/>
    </xf>
    <xf numFmtId="2" fontId="0" fillId="0" borderId="19" xfId="0" applyNumberFormat="1" applyFill="1" applyBorder="1" applyAlignment="1">
      <alignment horizontal="right" wrapText="1"/>
    </xf>
    <xf numFmtId="10" fontId="0" fillId="4" borderId="11" xfId="0" applyNumberFormat="1" applyFill="1" applyBorder="1" applyAlignment="1">
      <alignment horizontal="center" wrapText="1"/>
    </xf>
    <xf numFmtId="10" fontId="0" fillId="4" borderId="3" xfId="0" applyNumberFormat="1" applyFill="1" applyBorder="1" applyAlignment="1">
      <alignment horizontal="center" vertical="top" wrapText="1"/>
    </xf>
    <xf numFmtId="10" fontId="1" fillId="4" borderId="3" xfId="0" applyNumberFormat="1" applyFont="1" applyFill="1" applyBorder="1" applyAlignment="1">
      <alignment horizontal="center" wrapText="1"/>
    </xf>
    <xf numFmtId="10" fontId="0" fillId="4" borderId="12" xfId="0" applyNumberFormat="1" applyFill="1" applyBorder="1" applyAlignment="1">
      <alignment horizontal="center" wrapText="1"/>
    </xf>
    <xf numFmtId="10" fontId="0" fillId="4" borderId="11" xfId="0" applyNumberFormat="1" applyFill="1" applyBorder="1" applyAlignment="1">
      <alignment horizontal="right" wrapText="1"/>
    </xf>
    <xf numFmtId="0" fontId="1" fillId="0" borderId="0" xfId="0" applyFont="1" applyBorder="1"/>
    <xf numFmtId="1" fontId="1" fillId="0" borderId="2" xfId="0" applyNumberFormat="1" applyFont="1" applyBorder="1" applyAlignment="1">
      <alignment horizontal="center" vertical="top" wrapText="1"/>
    </xf>
    <xf numFmtId="49" fontId="1" fillId="0" borderId="11" xfId="0" applyNumberFormat="1" applyFont="1" applyFill="1" applyBorder="1" applyAlignment="1">
      <alignment horizontal="left" vertical="top" wrapText="1"/>
    </xf>
    <xf numFmtId="167" fontId="1" fillId="0" borderId="11" xfId="0" applyNumberFormat="1" applyFont="1" applyBorder="1" applyAlignment="1">
      <alignment horizontal="right" wrapText="1"/>
    </xf>
    <xf numFmtId="168" fontId="1" fillId="0" borderId="11" xfId="0" applyNumberFormat="1" applyFont="1" applyBorder="1" applyAlignment="1">
      <alignment horizontal="right" wrapText="1"/>
    </xf>
    <xf numFmtId="2" fontId="1" fillId="0" borderId="11" xfId="0" applyNumberFormat="1" applyFont="1" applyBorder="1" applyAlignment="1">
      <alignment horizontal="right" wrapText="1"/>
    </xf>
    <xf numFmtId="169" fontId="1" fillId="0" borderId="11" xfId="0" applyNumberFormat="1" applyFont="1" applyBorder="1" applyAlignment="1">
      <alignment horizontal="right" wrapText="1"/>
    </xf>
    <xf numFmtId="10" fontId="1" fillId="4" borderId="11" xfId="0" applyNumberFormat="1" applyFont="1" applyFill="1" applyBorder="1" applyAlignment="1">
      <alignment horizontal="right" wrapText="1"/>
    </xf>
    <xf numFmtId="169" fontId="1" fillId="3" borderId="11" xfId="0" applyNumberFormat="1" applyFont="1" applyFill="1" applyBorder="1" applyAlignment="1">
      <alignment horizontal="right" wrapText="1"/>
    </xf>
    <xf numFmtId="2" fontId="2" fillId="3" borderId="19" xfId="0" applyNumberFormat="1" applyFont="1" applyFill="1" applyBorder="1" applyAlignment="1">
      <alignment horizontal="center" vertical="top" wrapText="1"/>
    </xf>
    <xf numFmtId="49" fontId="1" fillId="0" borderId="3" xfId="0" applyNumberFormat="1" applyFont="1" applyFill="1" applyBorder="1" applyAlignment="1">
      <alignment horizontal="center" vertical="top"/>
    </xf>
    <xf numFmtId="167" fontId="1" fillId="0" borderId="3" xfId="0" applyNumberFormat="1" applyFont="1" applyBorder="1" applyAlignment="1">
      <alignment horizontal="right" vertical="top" wrapText="1"/>
    </xf>
    <xf numFmtId="168" fontId="1" fillId="0" borderId="3" xfId="0" applyNumberFormat="1" applyFont="1" applyBorder="1" applyAlignment="1">
      <alignment horizontal="right" vertical="top" wrapText="1"/>
    </xf>
    <xf numFmtId="169" fontId="1" fillId="0" borderId="3" xfId="0" applyNumberFormat="1" applyFont="1" applyBorder="1" applyAlignment="1">
      <alignment horizontal="right" vertical="top" wrapText="1"/>
    </xf>
    <xf numFmtId="10" fontId="1" fillId="4" borderId="3" xfId="0" applyNumberFormat="1" applyFont="1" applyFill="1" applyBorder="1" applyAlignment="1">
      <alignment horizontal="right" vertical="top" wrapText="1"/>
    </xf>
    <xf numFmtId="169" fontId="1" fillId="3" borderId="3" xfId="0" applyNumberFormat="1" applyFont="1" applyFill="1" applyBorder="1" applyAlignment="1">
      <alignment horizontal="right" vertical="top" wrapText="1"/>
    </xf>
    <xf numFmtId="2" fontId="1" fillId="3" borderId="4" xfId="0" applyNumberFormat="1" applyFont="1" applyFill="1" applyBorder="1" applyAlignment="1">
      <alignment horizontal="right" vertical="top" wrapText="1"/>
    </xf>
    <xf numFmtId="1" fontId="1" fillId="0" borderId="2" xfId="0" applyNumberFormat="1" applyFont="1" applyFill="1" applyBorder="1" applyAlignment="1">
      <alignment horizontal="center" vertical="top"/>
    </xf>
    <xf numFmtId="169" fontId="1" fillId="0" borderId="3" xfId="0" applyNumberFormat="1" applyFont="1" applyBorder="1" applyAlignment="1">
      <alignment horizontal="right" wrapText="1"/>
    </xf>
    <xf numFmtId="2" fontId="1" fillId="0" borderId="3" xfId="0" applyNumberFormat="1" applyFont="1" applyBorder="1" applyAlignment="1">
      <alignment horizontal="center" wrapText="1"/>
    </xf>
    <xf numFmtId="169" fontId="1" fillId="0" borderId="3" xfId="0" applyNumberFormat="1" applyFont="1" applyFill="1" applyBorder="1" applyAlignment="1">
      <alignment horizontal="right" vertical="top" wrapText="1"/>
    </xf>
    <xf numFmtId="167" fontId="1" fillId="0" borderId="3" xfId="0" applyNumberFormat="1" applyFont="1" applyBorder="1" applyAlignment="1">
      <alignment horizontal="justify" vertical="top" wrapText="1"/>
    </xf>
    <xf numFmtId="166" fontId="1" fillId="0" borderId="3" xfId="0" applyNumberFormat="1" applyFont="1" applyBorder="1" applyAlignment="1">
      <alignment horizontal="right" vertical="top" wrapText="1"/>
    </xf>
    <xf numFmtId="49" fontId="1" fillId="0" borderId="11" xfId="0" applyNumberFormat="1" applyFont="1" applyFill="1" applyBorder="1" applyAlignment="1">
      <alignment horizontal="right" vertical="top"/>
    </xf>
    <xf numFmtId="10" fontId="1" fillId="4" borderId="11" xfId="0" applyNumberFormat="1" applyFont="1" applyFill="1" applyBorder="1" applyAlignment="1">
      <alignment horizontal="center" wrapText="1"/>
    </xf>
    <xf numFmtId="2" fontId="1" fillId="0" borderId="11" xfId="0" applyNumberFormat="1" applyFont="1" applyBorder="1" applyAlignment="1">
      <alignment horizontal="center" wrapText="1"/>
    </xf>
    <xf numFmtId="169" fontId="1" fillId="3" borderId="11" xfId="0" applyNumberFormat="1" applyFont="1" applyFill="1" applyBorder="1" applyAlignment="1">
      <alignment horizontal="center" wrapText="1"/>
    </xf>
    <xf numFmtId="169" fontId="2" fillId="0" borderId="11" xfId="0" applyNumberFormat="1" applyFont="1" applyFill="1" applyBorder="1" applyAlignment="1">
      <alignment horizontal="center" vertical="center" wrapText="1"/>
    </xf>
    <xf numFmtId="4" fontId="1" fillId="0" borderId="11" xfId="0" applyNumberFormat="1" applyFont="1" applyFill="1" applyBorder="1" applyAlignment="1">
      <alignment horizontal="center" vertical="center" wrapText="1"/>
    </xf>
    <xf numFmtId="2" fontId="0" fillId="0" borderId="2" xfId="0" applyNumberFormat="1" applyBorder="1" applyAlignment="1">
      <alignment horizontal="right" vertical="top" wrapText="1"/>
    </xf>
    <xf numFmtId="2" fontId="0" fillId="0" borderId="3" xfId="0" applyNumberFormat="1" applyBorder="1" applyAlignment="1">
      <alignment horizontal="right" vertical="top" wrapText="1"/>
    </xf>
    <xf numFmtId="2" fontId="12" fillId="0" borderId="3" xfId="0" applyNumberFormat="1" applyFont="1" applyFill="1" applyBorder="1" applyAlignment="1">
      <alignment horizontal="right" vertical="top" wrapText="1"/>
    </xf>
    <xf numFmtId="165" fontId="1" fillId="0" borderId="3" xfId="0" applyNumberFormat="1" applyFont="1" applyFill="1" applyBorder="1" applyAlignment="1">
      <alignment horizontal="right" vertical="top" wrapText="1"/>
    </xf>
    <xf numFmtId="2" fontId="1" fillId="0" borderId="3" xfId="0" applyNumberFormat="1" applyFont="1" applyFill="1" applyBorder="1" applyAlignment="1">
      <alignment horizontal="center" vertical="top" wrapText="1"/>
    </xf>
    <xf numFmtId="10" fontId="1" fillId="4" borderId="3" xfId="0" quotePrefix="1" applyNumberFormat="1" applyFont="1" applyFill="1" applyBorder="1" applyAlignment="1">
      <alignment horizontal="center" vertical="top" wrapText="1"/>
    </xf>
    <xf numFmtId="2" fontId="0" fillId="0" borderId="3" xfId="0" applyNumberFormat="1" applyFill="1" applyBorder="1" applyAlignment="1">
      <alignment horizontal="center" vertical="top" wrapText="1"/>
    </xf>
    <xf numFmtId="0" fontId="0" fillId="0" borderId="23" xfId="0" applyBorder="1"/>
    <xf numFmtId="0" fontId="2" fillId="0" borderId="23" xfId="0" applyFont="1" applyBorder="1"/>
    <xf numFmtId="0" fontId="0" fillId="0" borderId="23" xfId="0" applyFill="1" applyBorder="1"/>
    <xf numFmtId="2" fontId="0" fillId="0" borderId="23" xfId="0" applyNumberFormat="1" applyFill="1" applyBorder="1" applyAlignment="1">
      <alignment horizontal="right" vertical="top" wrapText="1"/>
    </xf>
    <xf numFmtId="0" fontId="1" fillId="0" borderId="23" xfId="0" applyFont="1" applyBorder="1"/>
    <xf numFmtId="2" fontId="1" fillId="0" borderId="23" xfId="0" applyNumberFormat="1" applyFont="1" applyFill="1" applyBorder="1" applyAlignment="1">
      <alignment horizontal="right" vertical="top" wrapText="1"/>
    </xf>
    <xf numFmtId="2" fontId="1" fillId="0" borderId="3" xfId="0" applyNumberFormat="1" applyFont="1" applyBorder="1" applyAlignment="1">
      <alignment horizontal="center" vertical="top" wrapText="1"/>
    </xf>
    <xf numFmtId="0" fontId="12" fillId="0" borderId="3" xfId="0" applyNumberFormat="1" applyFont="1" applyFill="1" applyBorder="1" applyAlignment="1">
      <alignment horizontal="right" vertical="top" wrapText="1"/>
    </xf>
    <xf numFmtId="2" fontId="0" fillId="3" borderId="4" xfId="0" applyNumberFormat="1" applyFill="1" applyBorder="1" applyAlignment="1">
      <alignment horizontal="right" vertical="top" wrapText="1"/>
    </xf>
    <xf numFmtId="0" fontId="10" fillId="0" borderId="0" xfId="0" applyFont="1" applyBorder="1" applyAlignment="1">
      <alignment horizontal="left" vertical="center" wrapText="1"/>
    </xf>
    <xf numFmtId="10" fontId="5" fillId="4" borderId="9" xfId="0" applyNumberFormat="1" applyFont="1" applyFill="1" applyBorder="1" applyAlignment="1">
      <alignment horizontal="center" vertical="center" wrapText="1"/>
    </xf>
    <xf numFmtId="10" fontId="5" fillId="4" borderId="22" xfId="0" applyNumberFormat="1" applyFont="1" applyFill="1" applyBorder="1" applyAlignment="1">
      <alignment horizontal="center" vertical="center" wrapText="1"/>
    </xf>
  </cellXfs>
  <cellStyles count="2">
    <cellStyle name="0,0_x000d__x000a_NA_x000d__x000a_" xfId="1"/>
    <cellStyle name="Normale" xfId="0" builtinId="0"/>
  </cellStyles>
  <dxfs count="48">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xmlMaps" Target="xmlMaps.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T130"/>
  <sheetViews>
    <sheetView showGridLines="0" showZeros="0" tabSelected="1" view="pageBreakPreview" zoomScaleNormal="100" zoomScaleSheetLayoutView="100" workbookViewId="0">
      <pane xSplit="4" ySplit="3" topLeftCell="E4" activePane="bottomRight" state="frozen"/>
      <selection pane="topRight" activeCell="E1" sqref="E1"/>
      <selection pane="bottomLeft" activeCell="A4" sqref="A4"/>
      <selection pane="bottomRight" activeCell="B3" sqref="B3"/>
    </sheetView>
  </sheetViews>
  <sheetFormatPr defaultColWidth="9.28515625" defaultRowHeight="10.199999999999999" x14ac:dyDescent="0.2"/>
  <cols>
    <col min="1" max="1" width="1" style="2" customWidth="1"/>
    <col min="2" max="2" width="5.7109375" style="2" customWidth="1"/>
    <col min="3" max="3" width="17.7109375" style="3" hidden="1" customWidth="1"/>
    <col min="4" max="4" width="16.28515625" style="2" bestFit="1" customWidth="1"/>
    <col min="5" max="5" width="57.28515625" style="4" customWidth="1"/>
    <col min="6" max="9" width="10.85546875" style="2" customWidth="1"/>
    <col min="10" max="10" width="6.140625" style="3" customWidth="1"/>
    <col min="11" max="11" width="9.85546875" style="2" customWidth="1"/>
    <col min="12" max="12" width="8.7109375" style="99" customWidth="1"/>
    <col min="13" max="13" width="11.28515625" style="3" customWidth="1"/>
    <col min="14" max="14" width="12.28515625" style="80" customWidth="1"/>
    <col min="15" max="15" width="18" style="2" bestFit="1" customWidth="1"/>
    <col min="16" max="16" width="13.42578125" style="5" customWidth="1"/>
    <col min="17" max="17" width="14" style="2" customWidth="1"/>
    <col min="18" max="18" width="13.140625" style="80" customWidth="1"/>
    <col min="19" max="19" width="1.85546875" style="2" customWidth="1"/>
    <col min="20" max="20" width="9.42578125" style="2" bestFit="1" customWidth="1"/>
    <col min="21" max="251" width="9.28515625" style="2"/>
    <col min="252" max="253" width="11.140625" style="2" customWidth="1"/>
    <col min="254" max="16384" width="9.28515625" style="2"/>
  </cols>
  <sheetData>
    <row r="1" spans="1:20" ht="11.4" thickTop="1" thickBot="1" x14ac:dyDescent="0.25">
      <c r="B1" s="71" t="s">
        <v>74</v>
      </c>
      <c r="C1" s="15"/>
      <c r="D1" s="16"/>
      <c r="E1" s="17"/>
      <c r="F1" s="16"/>
      <c r="G1" s="16"/>
      <c r="H1" s="16"/>
      <c r="I1" s="16"/>
      <c r="J1" s="15"/>
      <c r="K1" s="16"/>
      <c r="L1" s="96"/>
      <c r="M1" s="15"/>
      <c r="N1" s="73"/>
      <c r="O1" s="16"/>
      <c r="P1" s="18"/>
      <c r="Q1" s="16"/>
      <c r="R1" s="81"/>
      <c r="S1" s="156"/>
    </row>
    <row r="2" spans="1:20" ht="10.8" thickTop="1" x14ac:dyDescent="0.2">
      <c r="A2" s="6"/>
      <c r="B2" s="36" t="s">
        <v>4</v>
      </c>
      <c r="C2" s="37" t="s">
        <v>22</v>
      </c>
      <c r="D2" s="37" t="s">
        <v>24</v>
      </c>
      <c r="E2" s="62" t="s">
        <v>78</v>
      </c>
      <c r="F2" s="33"/>
      <c r="G2" s="34" t="s">
        <v>5</v>
      </c>
      <c r="H2" s="34"/>
      <c r="I2" s="35"/>
      <c r="J2" s="38" t="s">
        <v>26</v>
      </c>
      <c r="K2" s="39" t="s">
        <v>6</v>
      </c>
      <c r="L2" s="166" t="s">
        <v>79</v>
      </c>
      <c r="M2" s="39" t="s">
        <v>27</v>
      </c>
      <c r="N2" s="74" t="s">
        <v>28</v>
      </c>
      <c r="O2" s="39" t="s">
        <v>28</v>
      </c>
      <c r="P2" s="40" t="s">
        <v>29</v>
      </c>
      <c r="Q2" s="39" t="s">
        <v>31</v>
      </c>
      <c r="R2" s="82" t="s">
        <v>37</v>
      </c>
      <c r="S2" s="157"/>
      <c r="T2" s="1"/>
    </row>
    <row r="3" spans="1:20" ht="20.399999999999999" x14ac:dyDescent="0.2">
      <c r="B3" s="19" t="s">
        <v>7</v>
      </c>
      <c r="C3" s="20" t="s">
        <v>23</v>
      </c>
      <c r="D3" s="20" t="s">
        <v>8</v>
      </c>
      <c r="E3" s="21" t="s">
        <v>9</v>
      </c>
      <c r="F3" s="22" t="s">
        <v>10</v>
      </c>
      <c r="G3" s="22" t="s">
        <v>11</v>
      </c>
      <c r="H3" s="21" t="s">
        <v>12</v>
      </c>
      <c r="I3" s="21" t="s">
        <v>13</v>
      </c>
      <c r="J3" s="21" t="s">
        <v>25</v>
      </c>
      <c r="K3" s="22" t="s">
        <v>14</v>
      </c>
      <c r="L3" s="167"/>
      <c r="M3" s="23" t="s">
        <v>34</v>
      </c>
      <c r="N3" s="75" t="s">
        <v>35</v>
      </c>
      <c r="O3" s="24" t="s">
        <v>36</v>
      </c>
      <c r="P3" s="23" t="s">
        <v>30</v>
      </c>
      <c r="Q3" s="25" t="s">
        <v>32</v>
      </c>
      <c r="R3" s="83" t="s">
        <v>33</v>
      </c>
      <c r="S3" s="156"/>
    </row>
    <row r="4" spans="1:20" s="106" customFormat="1" ht="13.2" x14ac:dyDescent="0.2">
      <c r="B4" s="107"/>
      <c r="C4" s="45" t="s">
        <v>77</v>
      </c>
      <c r="D4" s="41"/>
      <c r="E4" s="108" t="s">
        <v>60</v>
      </c>
      <c r="F4" s="109"/>
      <c r="G4" s="109"/>
      <c r="H4" s="109"/>
      <c r="I4" s="109"/>
      <c r="J4" s="109"/>
      <c r="K4" s="109"/>
      <c r="L4" s="119"/>
      <c r="M4" s="109"/>
      <c r="N4" s="109"/>
      <c r="O4" s="110"/>
      <c r="P4" s="109"/>
      <c r="Q4" s="109"/>
      <c r="R4" s="114"/>
      <c r="S4" s="158"/>
    </row>
    <row r="5" spans="1:20" s="106" customFormat="1" ht="34.5" customHeight="1" x14ac:dyDescent="0.2">
      <c r="B5" s="107">
        <v>164</v>
      </c>
      <c r="C5" s="30"/>
      <c r="D5" s="72" t="s">
        <v>72</v>
      </c>
      <c r="E5" s="90" t="s">
        <v>42</v>
      </c>
      <c r="F5" s="27"/>
      <c r="G5" s="27"/>
      <c r="H5" s="91"/>
      <c r="I5" s="91"/>
      <c r="J5" s="95"/>
      <c r="K5" s="93"/>
      <c r="L5" s="112"/>
      <c r="M5" s="92"/>
      <c r="N5" s="27"/>
      <c r="O5" s="100"/>
      <c r="P5" s="27"/>
      <c r="Q5" s="27">
        <f>P5*K5</f>
        <v>0</v>
      </c>
      <c r="R5" s="28"/>
      <c r="S5" s="158"/>
    </row>
    <row r="6" spans="1:20" s="106" customFormat="1" ht="12.75" customHeight="1" x14ac:dyDescent="0.2">
      <c r="B6" s="107"/>
      <c r="C6" s="30"/>
      <c r="D6" s="89"/>
      <c r="E6" s="89" t="s">
        <v>16</v>
      </c>
      <c r="F6" s="27"/>
      <c r="G6" s="27"/>
      <c r="H6" s="91"/>
      <c r="I6" s="91"/>
      <c r="J6" s="95"/>
      <c r="K6" s="93"/>
      <c r="L6" s="112"/>
      <c r="M6" s="92"/>
      <c r="N6" s="27"/>
      <c r="O6" s="100"/>
      <c r="P6" s="27"/>
      <c r="Q6" s="27">
        <f>P6*K6</f>
        <v>0</v>
      </c>
      <c r="R6" s="28"/>
      <c r="S6" s="158"/>
    </row>
    <row r="7" spans="1:20" s="106" customFormat="1" ht="10.5" customHeight="1" x14ac:dyDescent="0.2">
      <c r="B7" s="107"/>
      <c r="C7" s="30"/>
      <c r="D7" s="89"/>
      <c r="E7" s="31" t="s">
        <v>43</v>
      </c>
      <c r="F7" s="27"/>
      <c r="G7" s="27"/>
      <c r="H7" s="91"/>
      <c r="I7" s="91"/>
      <c r="J7" s="94" t="s">
        <v>38</v>
      </c>
      <c r="K7" s="93">
        <v>3</v>
      </c>
      <c r="L7" s="116">
        <v>0</v>
      </c>
      <c r="M7" s="92">
        <v>10.57</v>
      </c>
      <c r="N7" s="27">
        <f>ROUND(PRODUCT(K7:M7),2)</f>
        <v>0</v>
      </c>
      <c r="O7" s="100"/>
      <c r="P7" s="27">
        <v>0</v>
      </c>
      <c r="Q7" s="27">
        <f>P7*K7</f>
        <v>0</v>
      </c>
      <c r="R7" s="28"/>
      <c r="S7" s="158"/>
    </row>
    <row r="8" spans="1:20" x14ac:dyDescent="0.2">
      <c r="B8" s="149"/>
      <c r="C8" s="150"/>
      <c r="D8" s="89"/>
      <c r="E8" s="151" t="s">
        <v>93</v>
      </c>
      <c r="F8" s="27"/>
      <c r="G8" s="27"/>
      <c r="H8" s="91"/>
      <c r="I8" s="91"/>
      <c r="J8" s="152"/>
      <c r="K8" s="140">
        <f>K7</f>
        <v>3</v>
      </c>
      <c r="L8" s="154">
        <v>1</v>
      </c>
      <c r="M8" s="153">
        <f>M7</f>
        <v>10.57</v>
      </c>
      <c r="N8" s="27">
        <f>PRODUCT(K8:M8)</f>
        <v>31.71</v>
      </c>
      <c r="O8" s="100"/>
      <c r="P8" s="31">
        <f>P7</f>
        <v>0</v>
      </c>
      <c r="Q8" s="27">
        <f>P8*K8*L8</f>
        <v>0</v>
      </c>
      <c r="R8" s="28"/>
      <c r="S8" s="156"/>
      <c r="T8" s="120"/>
    </row>
    <row r="9" spans="1:20" s="106" customFormat="1" ht="12.75" customHeight="1" x14ac:dyDescent="0.2">
      <c r="B9" s="107"/>
      <c r="C9" s="30"/>
      <c r="D9" s="72"/>
      <c r="E9" s="90"/>
      <c r="F9" s="27"/>
      <c r="G9" s="27"/>
      <c r="H9" s="27"/>
      <c r="I9" s="27"/>
      <c r="J9" s="27"/>
      <c r="K9" s="27"/>
      <c r="L9" s="113"/>
      <c r="M9" s="27"/>
      <c r="N9" s="27"/>
      <c r="O9" s="100"/>
      <c r="P9" s="27"/>
      <c r="Q9" s="27"/>
      <c r="R9" s="28"/>
      <c r="S9" s="158"/>
    </row>
    <row r="10" spans="1:20" s="106" customFormat="1" ht="54" customHeight="1" x14ac:dyDescent="0.2">
      <c r="B10" s="107">
        <v>165</v>
      </c>
      <c r="C10" s="30"/>
      <c r="D10" s="72" t="s">
        <v>21</v>
      </c>
      <c r="E10" s="90" t="s">
        <v>44</v>
      </c>
      <c r="F10" s="27"/>
      <c r="G10" s="27"/>
      <c r="H10" s="27"/>
      <c r="I10" s="27"/>
      <c r="J10" s="27"/>
      <c r="K10" s="27"/>
      <c r="L10" s="113"/>
      <c r="M10" s="27"/>
      <c r="N10" s="27"/>
      <c r="O10" s="100"/>
      <c r="P10" s="27"/>
      <c r="Q10" s="27"/>
      <c r="R10" s="28"/>
      <c r="S10" s="158"/>
    </row>
    <row r="11" spans="1:20" s="106" customFormat="1" ht="30" customHeight="1" x14ac:dyDescent="0.2">
      <c r="B11" s="107"/>
      <c r="C11" s="30"/>
      <c r="D11" s="72"/>
      <c r="E11" s="90" t="s">
        <v>45</v>
      </c>
      <c r="F11" s="27"/>
      <c r="G11" s="27"/>
      <c r="H11" s="27"/>
      <c r="I11" s="27"/>
      <c r="J11" s="27"/>
      <c r="K11" s="27"/>
      <c r="L11" s="113"/>
      <c r="M11" s="27"/>
      <c r="N11" s="27"/>
      <c r="O11" s="100"/>
      <c r="P11" s="27"/>
      <c r="Q11" s="27"/>
      <c r="R11" s="28"/>
      <c r="S11" s="158"/>
    </row>
    <row r="12" spans="1:20" s="106" customFormat="1" ht="12.75" customHeight="1" x14ac:dyDescent="0.2">
      <c r="B12" s="107"/>
      <c r="C12" s="30"/>
      <c r="D12" s="72"/>
      <c r="E12" s="89" t="s">
        <v>16</v>
      </c>
      <c r="F12" s="27"/>
      <c r="G12" s="27"/>
      <c r="H12" s="27"/>
      <c r="I12" s="27"/>
      <c r="J12" s="27"/>
      <c r="K12" s="27"/>
      <c r="L12" s="113"/>
      <c r="M12" s="27"/>
      <c r="N12" s="27"/>
      <c r="O12" s="100"/>
      <c r="P12" s="27"/>
      <c r="Q12" s="27"/>
      <c r="R12" s="28"/>
      <c r="S12" s="158"/>
    </row>
    <row r="13" spans="1:20" s="106" customFormat="1" ht="10.5" customHeight="1" x14ac:dyDescent="0.2">
      <c r="B13" s="107"/>
      <c r="C13" s="30"/>
      <c r="D13" s="72"/>
      <c r="E13" s="31" t="s">
        <v>43</v>
      </c>
      <c r="F13" s="27"/>
      <c r="G13" s="27"/>
      <c r="H13" s="27"/>
      <c r="I13" s="27"/>
      <c r="J13" s="31" t="s">
        <v>46</v>
      </c>
      <c r="K13" s="27">
        <v>240</v>
      </c>
      <c r="L13" s="113">
        <v>0</v>
      </c>
      <c r="M13" s="155">
        <v>16.510000000000002</v>
      </c>
      <c r="N13" s="27">
        <f>ROUND(PRODUCT(K13:M13),2)</f>
        <v>0</v>
      </c>
      <c r="O13" s="100"/>
      <c r="P13" s="27">
        <v>0.59</v>
      </c>
      <c r="Q13" s="27">
        <f>+P13*K13*L13</f>
        <v>0</v>
      </c>
      <c r="R13" s="28"/>
      <c r="S13" s="158"/>
    </row>
    <row r="14" spans="1:20" x14ac:dyDescent="0.2">
      <c r="B14" s="149"/>
      <c r="C14" s="150"/>
      <c r="D14" s="89"/>
      <c r="E14" s="151" t="s">
        <v>93</v>
      </c>
      <c r="F14" s="27"/>
      <c r="G14" s="27"/>
      <c r="H14" s="91"/>
      <c r="I14" s="91"/>
      <c r="J14" s="152"/>
      <c r="K14" s="140">
        <f>K13</f>
        <v>240</v>
      </c>
      <c r="L14" s="154">
        <v>1</v>
      </c>
      <c r="M14" s="153">
        <f>M13</f>
        <v>16.510000000000002</v>
      </c>
      <c r="N14" s="27">
        <f>PRODUCT(K14:M14)</f>
        <v>3962.4000000000005</v>
      </c>
      <c r="O14" s="100"/>
      <c r="P14" s="31">
        <f>P13</f>
        <v>0.59</v>
      </c>
      <c r="Q14" s="27">
        <f>P14*K14*L14</f>
        <v>141.6</v>
      </c>
      <c r="R14" s="28"/>
      <c r="S14" s="156"/>
      <c r="T14" s="120"/>
    </row>
    <row r="15" spans="1:20" s="106" customFormat="1" ht="12.75" customHeight="1" x14ac:dyDescent="0.2">
      <c r="B15" s="107"/>
      <c r="C15" s="30"/>
      <c r="D15" s="72"/>
      <c r="E15" s="31"/>
      <c r="F15" s="27"/>
      <c r="G15" s="27"/>
      <c r="H15" s="27"/>
      <c r="I15" s="27"/>
      <c r="J15" s="31"/>
      <c r="K15" s="27"/>
      <c r="L15" s="113"/>
      <c r="M15" s="27"/>
      <c r="N15" s="27"/>
      <c r="O15" s="100"/>
      <c r="P15" s="27"/>
      <c r="Q15" s="27"/>
      <c r="R15" s="28"/>
      <c r="S15" s="158"/>
    </row>
    <row r="16" spans="1:20" s="106" customFormat="1" ht="34.5" customHeight="1" x14ac:dyDescent="0.2">
      <c r="B16" s="107">
        <v>166</v>
      </c>
      <c r="C16" s="30"/>
      <c r="D16" s="72" t="s">
        <v>49</v>
      </c>
      <c r="E16" s="90" t="s">
        <v>47</v>
      </c>
      <c r="F16" s="27"/>
      <c r="G16" s="27"/>
      <c r="H16" s="27"/>
      <c r="I16" s="27"/>
      <c r="J16" s="27"/>
      <c r="K16" s="27"/>
      <c r="L16" s="113"/>
      <c r="M16" s="27"/>
      <c r="N16" s="27"/>
      <c r="O16" s="100"/>
      <c r="P16" s="27"/>
      <c r="Q16" s="27"/>
      <c r="R16" s="28"/>
      <c r="S16" s="158"/>
    </row>
    <row r="17" spans="2:20" s="106" customFormat="1" ht="15" customHeight="1" x14ac:dyDescent="0.2">
      <c r="B17" s="107"/>
      <c r="C17" s="30"/>
      <c r="D17" s="72"/>
      <c r="E17" s="90" t="s">
        <v>48</v>
      </c>
      <c r="F17" s="27"/>
      <c r="G17" s="27"/>
      <c r="H17" s="27"/>
      <c r="I17" s="27"/>
      <c r="J17" s="27"/>
      <c r="K17" s="27"/>
      <c r="L17" s="113"/>
      <c r="M17" s="27"/>
      <c r="N17" s="27"/>
      <c r="O17" s="100"/>
      <c r="P17" s="27"/>
      <c r="Q17" s="27"/>
      <c r="R17" s="28"/>
      <c r="S17" s="158"/>
    </row>
    <row r="18" spans="2:20" s="106" customFormat="1" ht="12.75" customHeight="1" x14ac:dyDescent="0.2">
      <c r="B18" s="107"/>
      <c r="C18" s="30"/>
      <c r="D18" s="72"/>
      <c r="E18" s="89" t="s">
        <v>16</v>
      </c>
      <c r="F18" s="27"/>
      <c r="G18" s="27"/>
      <c r="H18" s="27"/>
      <c r="I18" s="27"/>
      <c r="J18" s="27"/>
      <c r="K18" s="27"/>
      <c r="L18" s="113"/>
      <c r="M18" s="27"/>
      <c r="N18" s="27"/>
      <c r="O18" s="100"/>
      <c r="P18" s="27"/>
      <c r="Q18" s="27"/>
      <c r="R18" s="28"/>
      <c r="S18" s="158"/>
    </row>
    <row r="19" spans="2:20" s="106" customFormat="1" ht="10.5" customHeight="1" x14ac:dyDescent="0.2">
      <c r="B19" s="107"/>
      <c r="C19" s="30"/>
      <c r="D19" s="72"/>
      <c r="E19" s="31" t="s">
        <v>43</v>
      </c>
      <c r="F19" s="27"/>
      <c r="G19" s="27"/>
      <c r="H19" s="27"/>
      <c r="I19" s="27"/>
      <c r="J19" s="31" t="s">
        <v>46</v>
      </c>
      <c r="K19" s="27">
        <v>40</v>
      </c>
      <c r="L19" s="113">
        <v>0</v>
      </c>
      <c r="M19" s="155">
        <v>25.57</v>
      </c>
      <c r="N19" s="27">
        <f>ROUND(PRODUCT(K19:M19),2)</f>
        <v>0</v>
      </c>
      <c r="O19" s="100"/>
      <c r="P19" s="27">
        <v>0.92</v>
      </c>
      <c r="Q19" s="27">
        <f>+P19*K19*L19</f>
        <v>0</v>
      </c>
      <c r="R19" s="28"/>
      <c r="S19" s="158"/>
    </row>
    <row r="20" spans="2:20" x14ac:dyDescent="0.2">
      <c r="B20" s="149"/>
      <c r="C20" s="150"/>
      <c r="D20" s="89"/>
      <c r="E20" s="151" t="s">
        <v>93</v>
      </c>
      <c r="F20" s="27"/>
      <c r="G20" s="27"/>
      <c r="H20" s="91"/>
      <c r="I20" s="91"/>
      <c r="J20" s="152"/>
      <c r="K20" s="140">
        <v>9.9999999999999995E-7</v>
      </c>
      <c r="L20" s="154">
        <v>1E-8</v>
      </c>
      <c r="M20" s="153">
        <f>M19</f>
        <v>25.57</v>
      </c>
      <c r="N20" s="27">
        <f>PRODUCT(K20:M20)</f>
        <v>2.5570000000000001E-13</v>
      </c>
      <c r="O20" s="100"/>
      <c r="P20" s="31">
        <f>P19</f>
        <v>0.92</v>
      </c>
      <c r="Q20" s="27">
        <f>P20*K20*L20</f>
        <v>9.1999999999999996E-15</v>
      </c>
      <c r="R20" s="28"/>
      <c r="S20" s="156"/>
      <c r="T20" s="120"/>
    </row>
    <row r="21" spans="2:20" s="106" customFormat="1" ht="10.5" customHeight="1" x14ac:dyDescent="0.2">
      <c r="B21" s="107"/>
      <c r="C21" s="30"/>
      <c r="D21" s="72"/>
      <c r="E21" s="90"/>
      <c r="F21" s="27"/>
      <c r="G21" s="27"/>
      <c r="H21" s="27"/>
      <c r="I21" s="27"/>
      <c r="J21" s="27"/>
      <c r="K21" s="27"/>
      <c r="L21" s="113"/>
      <c r="M21" s="27"/>
      <c r="N21" s="27"/>
      <c r="O21" s="100"/>
      <c r="P21" s="27"/>
      <c r="Q21" s="27"/>
      <c r="R21" s="28"/>
      <c r="S21" s="158"/>
    </row>
    <row r="22" spans="2:20" s="106" customFormat="1" ht="47.25" customHeight="1" x14ac:dyDescent="0.2">
      <c r="B22" s="107">
        <v>167</v>
      </c>
      <c r="C22" s="30"/>
      <c r="D22" s="72" t="s">
        <v>50</v>
      </c>
      <c r="E22" s="90" t="s">
        <v>61</v>
      </c>
      <c r="F22" s="27"/>
      <c r="G22" s="27"/>
      <c r="H22" s="27"/>
      <c r="I22" s="27"/>
      <c r="J22" s="27"/>
      <c r="K22" s="27"/>
      <c r="L22" s="113"/>
      <c r="M22" s="27"/>
      <c r="N22" s="27"/>
      <c r="O22" s="100"/>
      <c r="P22" s="27"/>
      <c r="Q22" s="27"/>
      <c r="R22" s="28"/>
      <c r="S22" s="158"/>
    </row>
    <row r="23" spans="2:20" s="106" customFormat="1" ht="12.75" customHeight="1" x14ac:dyDescent="0.2">
      <c r="B23" s="107"/>
      <c r="C23" s="30"/>
      <c r="D23" s="72"/>
      <c r="E23" s="89" t="s">
        <v>16</v>
      </c>
      <c r="F23" s="27"/>
      <c r="G23" s="27"/>
      <c r="H23" s="27"/>
      <c r="I23" s="27"/>
      <c r="J23" s="27"/>
      <c r="K23" s="27"/>
      <c r="L23" s="113"/>
      <c r="M23" s="27"/>
      <c r="N23" s="27"/>
      <c r="O23" s="100"/>
      <c r="P23" s="27"/>
      <c r="Q23" s="27"/>
      <c r="R23" s="28"/>
      <c r="S23" s="158"/>
    </row>
    <row r="24" spans="2:20" s="106" customFormat="1" ht="10.5" customHeight="1" x14ac:dyDescent="0.2">
      <c r="B24" s="107"/>
      <c r="C24" s="30"/>
      <c r="D24" s="72"/>
      <c r="E24" s="31" t="s">
        <v>43</v>
      </c>
      <c r="F24" s="27"/>
      <c r="G24" s="27"/>
      <c r="H24" s="27"/>
      <c r="I24" s="27"/>
      <c r="J24" s="31" t="s">
        <v>46</v>
      </c>
      <c r="K24" s="27">
        <v>140</v>
      </c>
      <c r="L24" s="113">
        <v>0</v>
      </c>
      <c r="M24" s="155">
        <v>10.199999999999999</v>
      </c>
      <c r="N24" s="27">
        <f>ROUND(PRODUCT(K24:M24),2)</f>
        <v>0</v>
      </c>
      <c r="O24" s="100"/>
      <c r="P24" s="27">
        <v>0.37</v>
      </c>
      <c r="Q24" s="27">
        <f>+P24*K24*L24</f>
        <v>0</v>
      </c>
      <c r="R24" s="28"/>
      <c r="S24" s="158"/>
    </row>
    <row r="25" spans="2:20" x14ac:dyDescent="0.2">
      <c r="B25" s="149"/>
      <c r="C25" s="150"/>
      <c r="D25" s="89"/>
      <c r="E25" s="151" t="s">
        <v>93</v>
      </c>
      <c r="F25" s="27"/>
      <c r="G25" s="27"/>
      <c r="H25" s="91"/>
      <c r="I25" s="91"/>
      <c r="J25" s="152"/>
      <c r="K25" s="140">
        <v>9.9999999999999995E-7</v>
      </c>
      <c r="L25" s="154">
        <v>1E-8</v>
      </c>
      <c r="M25" s="153">
        <f>M24</f>
        <v>10.199999999999999</v>
      </c>
      <c r="N25" s="27">
        <f>PRODUCT(K25:M25)</f>
        <v>1.0199999999999999E-13</v>
      </c>
      <c r="O25" s="100"/>
      <c r="P25" s="31">
        <f>P24</f>
        <v>0.37</v>
      </c>
      <c r="Q25" s="27">
        <f>P25*K25*L25</f>
        <v>3.7000000000000002E-15</v>
      </c>
      <c r="R25" s="28"/>
      <c r="S25" s="156"/>
      <c r="T25" s="120"/>
    </row>
    <row r="26" spans="2:20" s="106" customFormat="1" ht="10.5" customHeight="1" x14ac:dyDescent="0.2">
      <c r="B26" s="107"/>
      <c r="C26" s="30"/>
      <c r="D26" s="72"/>
      <c r="E26" s="90"/>
      <c r="F26" s="27"/>
      <c r="G26" s="27"/>
      <c r="H26" s="27"/>
      <c r="I26" s="27"/>
      <c r="J26" s="27"/>
      <c r="K26" s="27"/>
      <c r="L26" s="113"/>
      <c r="M26" s="27"/>
      <c r="N26" s="27"/>
      <c r="O26" s="100"/>
      <c r="P26" s="27"/>
      <c r="Q26" s="27"/>
      <c r="R26" s="28"/>
      <c r="S26" s="158"/>
    </row>
    <row r="27" spans="2:20" s="106" customFormat="1" ht="35.25" customHeight="1" x14ac:dyDescent="0.2">
      <c r="B27" s="107">
        <v>168</v>
      </c>
      <c r="C27" s="30"/>
      <c r="D27" s="72" t="s">
        <v>19</v>
      </c>
      <c r="E27" s="90" t="s">
        <v>62</v>
      </c>
      <c r="F27" s="27"/>
      <c r="G27" s="27"/>
      <c r="H27" s="27"/>
      <c r="I27" s="27"/>
      <c r="J27" s="27"/>
      <c r="K27" s="27"/>
      <c r="L27" s="113"/>
      <c r="M27" s="27"/>
      <c r="N27" s="27"/>
      <c r="O27" s="100"/>
      <c r="P27" s="27"/>
      <c r="Q27" s="27"/>
      <c r="R27" s="28"/>
      <c r="S27" s="158"/>
    </row>
    <row r="28" spans="2:20" s="106" customFormat="1" ht="12.75" customHeight="1" x14ac:dyDescent="0.2">
      <c r="B28" s="107"/>
      <c r="C28" s="30"/>
      <c r="D28" s="72"/>
      <c r="E28" s="89" t="s">
        <v>16</v>
      </c>
      <c r="F28" s="27"/>
      <c r="G28" s="27"/>
      <c r="H28" s="27"/>
      <c r="I28" s="27"/>
      <c r="J28" s="27"/>
      <c r="K28" s="27"/>
      <c r="L28" s="113"/>
      <c r="M28" s="27"/>
      <c r="N28" s="27"/>
      <c r="O28" s="100"/>
      <c r="P28" s="27"/>
      <c r="Q28" s="27"/>
      <c r="R28" s="28"/>
      <c r="S28" s="158"/>
    </row>
    <row r="29" spans="2:20" s="106" customFormat="1" ht="10.5" customHeight="1" x14ac:dyDescent="0.2">
      <c r="B29" s="107"/>
      <c r="C29" s="30"/>
      <c r="D29" s="72"/>
      <c r="E29" s="31" t="s">
        <v>43</v>
      </c>
      <c r="F29" s="27"/>
      <c r="G29" s="27"/>
      <c r="H29" s="27"/>
      <c r="I29" s="27"/>
      <c r="J29" s="31" t="s">
        <v>46</v>
      </c>
      <c r="K29" s="27">
        <v>60</v>
      </c>
      <c r="L29" s="113">
        <v>0</v>
      </c>
      <c r="M29" s="155">
        <v>2.65</v>
      </c>
      <c r="N29" s="27">
        <f>ROUND(PRODUCT(K29:M29),2)</f>
        <v>0</v>
      </c>
      <c r="O29" s="100"/>
      <c r="P29" s="27">
        <v>0.09</v>
      </c>
      <c r="Q29" s="27">
        <f>+P29*K29*L29</f>
        <v>0</v>
      </c>
      <c r="R29" s="28"/>
      <c r="S29" s="158"/>
    </row>
    <row r="30" spans="2:20" x14ac:dyDescent="0.2">
      <c r="B30" s="149"/>
      <c r="C30" s="150"/>
      <c r="D30" s="89"/>
      <c r="E30" s="151" t="s">
        <v>93</v>
      </c>
      <c r="F30" s="27"/>
      <c r="G30" s="27"/>
      <c r="H30" s="91"/>
      <c r="I30" s="91"/>
      <c r="J30" s="152"/>
      <c r="K30" s="140">
        <f>K29</f>
        <v>60</v>
      </c>
      <c r="L30" s="154">
        <v>1</v>
      </c>
      <c r="M30" s="153">
        <f>M29</f>
        <v>2.65</v>
      </c>
      <c r="N30" s="27">
        <f>PRODUCT(K30:M30)</f>
        <v>159</v>
      </c>
      <c r="O30" s="100"/>
      <c r="P30" s="31">
        <f>P29</f>
        <v>0.09</v>
      </c>
      <c r="Q30" s="27">
        <f>P30*K30*L30</f>
        <v>5.3999999999999995</v>
      </c>
      <c r="R30" s="28"/>
      <c r="S30" s="156"/>
      <c r="T30" s="120"/>
    </row>
    <row r="31" spans="2:20" s="106" customFormat="1" ht="10.5" customHeight="1" x14ac:dyDescent="0.2">
      <c r="B31" s="107"/>
      <c r="C31" s="30"/>
      <c r="D31" s="72"/>
      <c r="E31" s="90"/>
      <c r="F31" s="27"/>
      <c r="G31" s="27"/>
      <c r="H31" s="27"/>
      <c r="I31" s="27"/>
      <c r="J31" s="27"/>
      <c r="K31" s="27"/>
      <c r="L31" s="113"/>
      <c r="M31" s="27"/>
      <c r="N31" s="27"/>
      <c r="O31" s="100"/>
      <c r="P31" s="27"/>
      <c r="Q31" s="27"/>
      <c r="R31" s="28"/>
      <c r="S31" s="158"/>
    </row>
    <row r="32" spans="2:20" s="106" customFormat="1" ht="24" customHeight="1" x14ac:dyDescent="0.2">
      <c r="B32" s="107">
        <v>169</v>
      </c>
      <c r="C32" s="30"/>
      <c r="D32" s="72" t="s">
        <v>53</v>
      </c>
      <c r="E32" s="90" t="s">
        <v>51</v>
      </c>
      <c r="F32" s="27"/>
      <c r="G32" s="27"/>
      <c r="H32" s="27"/>
      <c r="I32" s="27"/>
      <c r="J32" s="27"/>
      <c r="K32" s="27"/>
      <c r="L32" s="113"/>
      <c r="M32" s="27"/>
      <c r="N32" s="27"/>
      <c r="O32" s="100"/>
      <c r="P32" s="27"/>
      <c r="Q32" s="27"/>
      <c r="R32" s="28"/>
      <c r="S32" s="158"/>
    </row>
    <row r="33" spans="2:20" s="106" customFormat="1" ht="15" customHeight="1" x14ac:dyDescent="0.2">
      <c r="B33" s="107"/>
      <c r="C33" s="30"/>
      <c r="D33" s="72"/>
      <c r="E33" s="90" t="s">
        <v>52</v>
      </c>
      <c r="F33" s="27"/>
      <c r="G33" s="27"/>
      <c r="H33" s="27"/>
      <c r="I33" s="27"/>
      <c r="J33" s="27"/>
      <c r="K33" s="27"/>
      <c r="L33" s="113"/>
      <c r="M33" s="27"/>
      <c r="N33" s="27"/>
      <c r="O33" s="100"/>
      <c r="P33" s="27"/>
      <c r="Q33" s="27"/>
      <c r="R33" s="28"/>
      <c r="S33" s="158"/>
    </row>
    <row r="34" spans="2:20" s="106" customFormat="1" ht="12" customHeight="1" x14ac:dyDescent="0.2">
      <c r="B34" s="107"/>
      <c r="C34" s="30"/>
      <c r="D34" s="72"/>
      <c r="E34" s="89" t="s">
        <v>16</v>
      </c>
      <c r="F34" s="27"/>
      <c r="G34" s="27"/>
      <c r="H34" s="27"/>
      <c r="I34" s="27"/>
      <c r="J34" s="27"/>
      <c r="K34" s="27"/>
      <c r="L34" s="113"/>
      <c r="M34" s="27"/>
      <c r="N34" s="27"/>
      <c r="O34" s="100"/>
      <c r="P34" s="27"/>
      <c r="Q34" s="27"/>
      <c r="R34" s="28"/>
      <c r="S34" s="158"/>
    </row>
    <row r="35" spans="2:20" s="106" customFormat="1" ht="10.5" customHeight="1" x14ac:dyDescent="0.2">
      <c r="B35" s="107"/>
      <c r="C35" s="30"/>
      <c r="D35" s="72"/>
      <c r="E35" s="31" t="s">
        <v>43</v>
      </c>
      <c r="F35" s="27"/>
      <c r="G35" s="27"/>
      <c r="H35" s="27"/>
      <c r="I35" s="27"/>
      <c r="J35" s="31" t="s">
        <v>41</v>
      </c>
      <c r="K35" s="27">
        <v>30</v>
      </c>
      <c r="L35" s="113">
        <v>0</v>
      </c>
      <c r="M35" s="155">
        <v>9.43</v>
      </c>
      <c r="N35" s="27">
        <f>ROUND(PRODUCT(K35:M35),2)</f>
        <v>0</v>
      </c>
      <c r="O35" s="100"/>
      <c r="P35" s="27">
        <v>0.14000000000000001</v>
      </c>
      <c r="Q35" s="27">
        <f>+P35*K35*L35</f>
        <v>0</v>
      </c>
      <c r="R35" s="28"/>
      <c r="S35" s="158"/>
    </row>
    <row r="36" spans="2:20" x14ac:dyDescent="0.2">
      <c r="B36" s="149"/>
      <c r="C36" s="150"/>
      <c r="D36" s="89"/>
      <c r="E36" s="151" t="s">
        <v>93</v>
      </c>
      <c r="F36" s="27"/>
      <c r="G36" s="27"/>
      <c r="H36" s="91"/>
      <c r="I36" s="91"/>
      <c r="J36" s="152"/>
      <c r="K36" s="140">
        <v>9.9999999999999995E-7</v>
      </c>
      <c r="L36" s="154">
        <v>1E-8</v>
      </c>
      <c r="M36" s="153">
        <f>M35</f>
        <v>9.43</v>
      </c>
      <c r="N36" s="27">
        <f>PRODUCT(K36:M36)</f>
        <v>9.43E-14</v>
      </c>
      <c r="O36" s="100"/>
      <c r="P36" s="31">
        <f>P35</f>
        <v>0.14000000000000001</v>
      </c>
      <c r="Q36" s="27">
        <f>P36*K36*L36</f>
        <v>1.4000000000000001E-15</v>
      </c>
      <c r="R36" s="28"/>
      <c r="S36" s="156"/>
      <c r="T36" s="120"/>
    </row>
    <row r="37" spans="2:20" s="106" customFormat="1" ht="10.5" customHeight="1" x14ac:dyDescent="0.2">
      <c r="B37" s="107"/>
      <c r="C37" s="30"/>
      <c r="D37" s="72"/>
      <c r="E37" s="90"/>
      <c r="F37" s="27"/>
      <c r="G37" s="27"/>
      <c r="H37" s="27"/>
      <c r="I37" s="27"/>
      <c r="J37" s="27"/>
      <c r="K37" s="27"/>
      <c r="L37" s="113"/>
      <c r="M37" s="27"/>
      <c r="N37" s="27"/>
      <c r="O37" s="100"/>
      <c r="P37" s="27"/>
      <c r="Q37" s="27"/>
      <c r="R37" s="28"/>
      <c r="S37" s="158"/>
    </row>
    <row r="38" spans="2:20" s="106" customFormat="1" ht="99" customHeight="1" x14ac:dyDescent="0.2">
      <c r="B38" s="107">
        <v>170</v>
      </c>
      <c r="C38" s="30"/>
      <c r="D38" s="72" t="s">
        <v>56</v>
      </c>
      <c r="E38" s="90" t="s">
        <v>54</v>
      </c>
      <c r="F38" s="27"/>
      <c r="G38" s="27"/>
      <c r="H38" s="27"/>
      <c r="I38" s="27"/>
      <c r="J38" s="27"/>
      <c r="K38" s="27"/>
      <c r="L38" s="113"/>
      <c r="M38" s="27"/>
      <c r="N38" s="27"/>
      <c r="O38" s="100"/>
      <c r="P38" s="27"/>
      <c r="Q38" s="27"/>
      <c r="R38" s="28"/>
      <c r="S38" s="158"/>
    </row>
    <row r="39" spans="2:20" s="106" customFormat="1" ht="30" customHeight="1" x14ac:dyDescent="0.2">
      <c r="B39" s="107"/>
      <c r="C39" s="30"/>
      <c r="D39" s="72"/>
      <c r="E39" s="90" t="s">
        <v>55</v>
      </c>
      <c r="F39" s="27"/>
      <c r="G39" s="27"/>
      <c r="H39" s="27"/>
      <c r="I39" s="27"/>
      <c r="J39" s="27"/>
      <c r="K39" s="27"/>
      <c r="L39" s="113"/>
      <c r="M39" s="27"/>
      <c r="N39" s="27"/>
      <c r="O39" s="100"/>
      <c r="P39" s="27"/>
      <c r="Q39" s="27"/>
      <c r="R39" s="28"/>
      <c r="S39" s="158"/>
    </row>
    <row r="40" spans="2:20" s="106" customFormat="1" ht="11.25" customHeight="1" x14ac:dyDescent="0.2">
      <c r="B40" s="107"/>
      <c r="C40" s="30"/>
      <c r="D40" s="72"/>
      <c r="E40" s="89" t="s">
        <v>16</v>
      </c>
      <c r="F40" s="27"/>
      <c r="G40" s="27"/>
      <c r="H40" s="27"/>
      <c r="I40" s="27"/>
      <c r="J40" s="27"/>
      <c r="K40" s="27"/>
      <c r="L40" s="113"/>
      <c r="M40" s="27"/>
      <c r="N40" s="27"/>
      <c r="O40" s="100"/>
      <c r="P40" s="27"/>
      <c r="Q40" s="27"/>
      <c r="R40" s="28"/>
      <c r="S40" s="158"/>
    </row>
    <row r="41" spans="2:20" s="106" customFormat="1" ht="10.5" customHeight="1" x14ac:dyDescent="0.2">
      <c r="B41" s="107"/>
      <c r="C41" s="30"/>
      <c r="D41" s="72"/>
      <c r="E41" s="31" t="s">
        <v>43</v>
      </c>
      <c r="F41" s="27"/>
      <c r="G41" s="27"/>
      <c r="H41" s="27"/>
      <c r="I41" s="27"/>
      <c r="J41" s="31" t="s">
        <v>41</v>
      </c>
      <c r="K41" s="27">
        <v>22</v>
      </c>
      <c r="L41" s="113">
        <v>0</v>
      </c>
      <c r="M41" s="155">
        <v>57.49</v>
      </c>
      <c r="N41" s="27">
        <f>ROUND(PRODUCT(K41:M41),2)</f>
        <v>0</v>
      </c>
      <c r="O41" s="100"/>
      <c r="P41" s="27">
        <v>0.83</v>
      </c>
      <c r="Q41" s="27">
        <f>+P41*K41*L41</f>
        <v>0</v>
      </c>
      <c r="R41" s="28"/>
      <c r="S41" s="158"/>
    </row>
    <row r="42" spans="2:20" x14ac:dyDescent="0.2">
      <c r="B42" s="149"/>
      <c r="C42" s="150"/>
      <c r="D42" s="89"/>
      <c r="E42" s="151" t="s">
        <v>93</v>
      </c>
      <c r="F42" s="27"/>
      <c r="G42" s="27"/>
      <c r="H42" s="91"/>
      <c r="I42" s="91"/>
      <c r="J42" s="152"/>
      <c r="K42" s="140">
        <v>9.9999999999999995E-7</v>
      </c>
      <c r="L42" s="154">
        <v>1E-8</v>
      </c>
      <c r="M42" s="153">
        <f>M41</f>
        <v>57.49</v>
      </c>
      <c r="N42" s="27">
        <f>PRODUCT(K42:M42)</f>
        <v>5.749E-13</v>
      </c>
      <c r="O42" s="100"/>
      <c r="P42" s="31">
        <f>P41</f>
        <v>0.83</v>
      </c>
      <c r="Q42" s="27">
        <f>P42*K42*L42</f>
        <v>8.2999999999999984E-15</v>
      </c>
      <c r="R42" s="28"/>
      <c r="S42" s="156"/>
      <c r="T42" s="120"/>
    </row>
    <row r="43" spans="2:20" s="106" customFormat="1" ht="10.5" customHeight="1" x14ac:dyDescent="0.2">
      <c r="B43" s="107"/>
      <c r="C43" s="30"/>
      <c r="D43" s="72"/>
      <c r="E43" s="90"/>
      <c r="F43" s="27"/>
      <c r="G43" s="27"/>
      <c r="H43" s="27"/>
      <c r="I43" s="27"/>
      <c r="J43" s="27"/>
      <c r="K43" s="27"/>
      <c r="L43" s="113"/>
      <c r="M43" s="27"/>
      <c r="N43" s="27"/>
      <c r="O43" s="100"/>
      <c r="P43" s="27"/>
      <c r="Q43" s="27"/>
      <c r="R43" s="28"/>
      <c r="S43" s="158"/>
    </row>
    <row r="44" spans="2:20" s="106" customFormat="1" ht="77.25" customHeight="1" x14ac:dyDescent="0.2">
      <c r="B44" s="107">
        <v>171</v>
      </c>
      <c r="C44" s="30"/>
      <c r="D44" s="72" t="s">
        <v>59</v>
      </c>
      <c r="E44" s="90" t="s">
        <v>57</v>
      </c>
      <c r="F44" s="27"/>
      <c r="G44" s="27"/>
      <c r="H44" s="27"/>
      <c r="I44" s="27"/>
      <c r="J44" s="27"/>
      <c r="K44" s="27"/>
      <c r="L44" s="113"/>
      <c r="M44" s="27"/>
      <c r="N44" s="27"/>
      <c r="O44" s="100"/>
      <c r="P44" s="27"/>
      <c r="Q44" s="27"/>
      <c r="R44" s="28"/>
      <c r="S44" s="158"/>
    </row>
    <row r="45" spans="2:20" s="106" customFormat="1" ht="13.5" customHeight="1" x14ac:dyDescent="0.2">
      <c r="B45" s="107"/>
      <c r="C45" s="30"/>
      <c r="D45" s="72"/>
      <c r="E45" s="90" t="s">
        <v>58</v>
      </c>
      <c r="F45" s="27"/>
      <c r="G45" s="27"/>
      <c r="H45" s="27"/>
      <c r="I45" s="27"/>
      <c r="J45" s="27"/>
      <c r="K45" s="27"/>
      <c r="L45" s="113"/>
      <c r="M45" s="27"/>
      <c r="N45" s="27"/>
      <c r="O45" s="100"/>
      <c r="P45" s="27"/>
      <c r="Q45" s="27"/>
      <c r="R45" s="28"/>
      <c r="S45" s="158"/>
    </row>
    <row r="46" spans="2:20" s="106" customFormat="1" ht="12.75" customHeight="1" x14ac:dyDescent="0.2">
      <c r="B46" s="107"/>
      <c r="C46" s="30"/>
      <c r="D46" s="72"/>
      <c r="E46" s="89" t="s">
        <v>16</v>
      </c>
      <c r="F46" s="27"/>
      <c r="G46" s="27"/>
      <c r="H46" s="27"/>
      <c r="I46" s="27"/>
      <c r="J46" s="27"/>
      <c r="K46" s="27"/>
      <c r="L46" s="113"/>
      <c r="M46" s="27"/>
      <c r="N46" s="27"/>
      <c r="O46" s="100"/>
      <c r="P46" s="27"/>
      <c r="Q46" s="27"/>
      <c r="R46" s="28"/>
      <c r="S46" s="158"/>
    </row>
    <row r="47" spans="2:20" x14ac:dyDescent="0.2">
      <c r="B47" s="149"/>
      <c r="C47" s="150"/>
      <c r="D47" s="89"/>
      <c r="E47" s="163" t="s">
        <v>95</v>
      </c>
      <c r="F47" s="27"/>
      <c r="G47" s="27"/>
      <c r="H47" s="91"/>
      <c r="I47" s="91"/>
      <c r="J47" s="91"/>
      <c r="K47" s="27"/>
      <c r="L47" s="113"/>
      <c r="M47" s="27"/>
      <c r="N47" s="27"/>
      <c r="O47" s="100"/>
      <c r="P47" s="27"/>
      <c r="Q47" s="27"/>
      <c r="R47" s="164"/>
    </row>
    <row r="48" spans="2:20" s="106" customFormat="1" ht="10.5" customHeight="1" x14ac:dyDescent="0.2">
      <c r="B48" s="107"/>
      <c r="C48" s="30"/>
      <c r="D48" s="72"/>
      <c r="E48" s="31" t="s">
        <v>43</v>
      </c>
      <c r="F48" s="27"/>
      <c r="G48" s="27"/>
      <c r="H48" s="27"/>
      <c r="I48" s="27"/>
      <c r="J48" s="31" t="s">
        <v>39</v>
      </c>
      <c r="K48" s="27">
        <v>210</v>
      </c>
      <c r="L48" s="113">
        <v>0</v>
      </c>
      <c r="M48" s="155">
        <v>37.159999999999997</v>
      </c>
      <c r="N48" s="27">
        <f>ROUND(PRODUCT(K48:M48),2)</f>
        <v>0</v>
      </c>
      <c r="O48" s="100"/>
      <c r="P48" s="27">
        <v>0.54</v>
      </c>
      <c r="Q48" s="27">
        <f>+P48*K48*L48</f>
        <v>0</v>
      </c>
      <c r="R48" s="28"/>
      <c r="S48" s="158"/>
    </row>
    <row r="49" spans="2:20" x14ac:dyDescent="0.2">
      <c r="B49" s="149"/>
      <c r="C49" s="150"/>
      <c r="D49" s="89"/>
      <c r="E49" s="151" t="s">
        <v>93</v>
      </c>
      <c r="F49" s="27"/>
      <c r="G49" s="27"/>
      <c r="H49" s="91"/>
      <c r="I49" s="91"/>
      <c r="J49" s="152"/>
      <c r="K49" s="140">
        <v>9.9999999999999995E-7</v>
      </c>
      <c r="L49" s="154">
        <v>1E-8</v>
      </c>
      <c r="M49" s="153">
        <f>M48</f>
        <v>37.159999999999997</v>
      </c>
      <c r="N49" s="27">
        <f>PRODUCT(K49:M49)</f>
        <v>3.7159999999999995E-13</v>
      </c>
      <c r="O49" s="100"/>
      <c r="P49" s="31">
        <f>P48</f>
        <v>0.54</v>
      </c>
      <c r="Q49" s="27">
        <f>P49*K49*L49</f>
        <v>5.4000000000000002E-15</v>
      </c>
      <c r="R49" s="28"/>
      <c r="S49" s="156"/>
      <c r="T49" s="120"/>
    </row>
    <row r="50" spans="2:20" s="106" customFormat="1" ht="10.5" customHeight="1" x14ac:dyDescent="0.2">
      <c r="B50" s="107"/>
      <c r="C50" s="30"/>
      <c r="D50" s="72"/>
      <c r="E50" s="90"/>
      <c r="F50" s="27"/>
      <c r="G50" s="27"/>
      <c r="H50" s="27"/>
      <c r="I50" s="27"/>
      <c r="J50" s="27"/>
      <c r="K50" s="27"/>
      <c r="L50" s="113"/>
      <c r="M50" s="27"/>
      <c r="N50" s="27"/>
      <c r="O50" s="100"/>
      <c r="P50" s="27"/>
      <c r="Q50" s="27"/>
      <c r="R50" s="28"/>
      <c r="S50" s="158"/>
    </row>
    <row r="51" spans="2:20" s="106" customFormat="1" ht="144.75" customHeight="1" x14ac:dyDescent="0.2">
      <c r="B51" s="107">
        <v>172</v>
      </c>
      <c r="C51" s="30"/>
      <c r="D51" s="72" t="s">
        <v>73</v>
      </c>
      <c r="E51" s="90" t="s">
        <v>63</v>
      </c>
      <c r="F51" s="27"/>
      <c r="G51" s="27"/>
      <c r="H51" s="27"/>
      <c r="I51" s="27"/>
      <c r="J51" s="27"/>
      <c r="K51" s="27"/>
      <c r="L51" s="113"/>
      <c r="M51" s="27"/>
      <c r="N51" s="27"/>
      <c r="O51" s="100"/>
      <c r="P51" s="27"/>
      <c r="Q51" s="27"/>
      <c r="R51" s="28"/>
      <c r="S51" s="158"/>
    </row>
    <row r="52" spans="2:20" s="106" customFormat="1" ht="12.75" customHeight="1" x14ac:dyDescent="0.2">
      <c r="B52" s="107"/>
      <c r="C52" s="30"/>
      <c r="D52" s="72"/>
      <c r="E52" s="89" t="s">
        <v>16</v>
      </c>
      <c r="F52" s="27"/>
      <c r="G52" s="27"/>
      <c r="H52" s="27"/>
      <c r="I52" s="27"/>
      <c r="J52" s="27"/>
      <c r="K52" s="27"/>
      <c r="L52" s="113"/>
      <c r="M52" s="27"/>
      <c r="N52" s="27"/>
      <c r="O52" s="100"/>
      <c r="P52" s="27"/>
      <c r="Q52" s="27"/>
      <c r="R52" s="28"/>
      <c r="S52" s="158"/>
    </row>
    <row r="53" spans="2:20" s="106" customFormat="1" ht="10.5" customHeight="1" x14ac:dyDescent="0.2">
      <c r="B53" s="107"/>
      <c r="C53" s="30"/>
      <c r="D53" s="72"/>
      <c r="E53" s="31" t="s">
        <v>43</v>
      </c>
      <c r="F53" s="27"/>
      <c r="G53" s="27"/>
      <c r="H53" s="27"/>
      <c r="I53" s="27"/>
      <c r="J53" s="31" t="s">
        <v>39</v>
      </c>
      <c r="K53" s="27">
        <v>210</v>
      </c>
      <c r="L53" s="113">
        <v>0</v>
      </c>
      <c r="M53" s="155">
        <v>10.62</v>
      </c>
      <c r="N53" s="27">
        <f>ROUND(PRODUCT(K53:M53),2)</f>
        <v>0</v>
      </c>
      <c r="O53" s="100"/>
      <c r="P53" s="27">
        <v>0.15</v>
      </c>
      <c r="Q53" s="27">
        <f>+P53*K53*L53</f>
        <v>0</v>
      </c>
      <c r="R53" s="28"/>
      <c r="S53" s="158"/>
    </row>
    <row r="54" spans="2:20" x14ac:dyDescent="0.2">
      <c r="B54" s="149"/>
      <c r="C54" s="150"/>
      <c r="D54" s="89"/>
      <c r="E54" s="151" t="s">
        <v>93</v>
      </c>
      <c r="F54" s="27"/>
      <c r="G54" s="27"/>
      <c r="H54" s="91"/>
      <c r="I54" s="91"/>
      <c r="J54" s="152"/>
      <c r="K54" s="140">
        <v>1.0000000000000001E-5</v>
      </c>
      <c r="L54" s="154">
        <v>1E-8</v>
      </c>
      <c r="M54" s="153">
        <f>M53</f>
        <v>10.62</v>
      </c>
      <c r="N54" s="27">
        <f>PRODUCT(K54:M54)</f>
        <v>1.0620000000000001E-12</v>
      </c>
      <c r="O54" s="100"/>
      <c r="P54" s="31">
        <f>P53</f>
        <v>0.15</v>
      </c>
      <c r="Q54" s="27">
        <f>P54*K54*L54</f>
        <v>1.4999999999999999E-14</v>
      </c>
      <c r="R54" s="28"/>
      <c r="S54" s="156"/>
      <c r="T54" s="120"/>
    </row>
    <row r="55" spans="2:20" s="106" customFormat="1" ht="10.5" customHeight="1" x14ac:dyDescent="0.2">
      <c r="B55" s="107"/>
      <c r="C55" s="30"/>
      <c r="D55" s="72"/>
      <c r="E55" s="90"/>
      <c r="F55" s="27"/>
      <c r="G55" s="27"/>
      <c r="H55" s="27"/>
      <c r="I55" s="27"/>
      <c r="J55" s="27"/>
      <c r="K55" s="27"/>
      <c r="L55" s="113"/>
      <c r="M55" s="27"/>
      <c r="N55" s="27"/>
      <c r="O55" s="100"/>
      <c r="P55" s="27"/>
      <c r="Q55" s="27"/>
      <c r="R55" s="28"/>
      <c r="S55" s="158"/>
    </row>
    <row r="56" spans="2:20" s="106" customFormat="1" ht="73.2" customHeight="1" x14ac:dyDescent="0.2">
      <c r="B56" s="107">
        <v>173</v>
      </c>
      <c r="C56" s="30"/>
      <c r="D56" s="72" t="s">
        <v>64</v>
      </c>
      <c r="E56" s="90" t="s">
        <v>65</v>
      </c>
      <c r="F56" s="27"/>
      <c r="G56" s="27"/>
      <c r="H56" s="27"/>
      <c r="I56" s="27"/>
      <c r="J56" s="27"/>
      <c r="K56" s="27"/>
      <c r="L56" s="113"/>
      <c r="M56" s="27"/>
      <c r="N56" s="27"/>
      <c r="O56" s="100"/>
      <c r="P56" s="27"/>
      <c r="Q56" s="27"/>
      <c r="R56" s="28"/>
      <c r="S56" s="158"/>
    </row>
    <row r="57" spans="2:20" s="106" customFormat="1" ht="12.75" customHeight="1" x14ac:dyDescent="0.2">
      <c r="B57" s="107"/>
      <c r="C57" s="30"/>
      <c r="D57" s="72"/>
      <c r="E57" s="89" t="s">
        <v>16</v>
      </c>
      <c r="F57" s="27"/>
      <c r="G57" s="27"/>
      <c r="H57" s="27"/>
      <c r="I57" s="27"/>
      <c r="J57" s="27"/>
      <c r="K57" s="27"/>
      <c r="L57" s="113"/>
      <c r="M57" s="27"/>
      <c r="N57" s="27"/>
      <c r="O57" s="100"/>
      <c r="P57" s="27"/>
      <c r="Q57" s="27"/>
      <c r="R57" s="28"/>
      <c r="S57" s="158"/>
    </row>
    <row r="58" spans="2:20" s="106" customFormat="1" ht="10.5" customHeight="1" x14ac:dyDescent="0.2">
      <c r="B58" s="107"/>
      <c r="C58" s="30"/>
      <c r="D58" s="72"/>
      <c r="E58" s="31" t="s">
        <v>43</v>
      </c>
      <c r="F58" s="27"/>
      <c r="G58" s="27"/>
      <c r="H58" s="27"/>
      <c r="I58" s="27"/>
      <c r="J58" s="31" t="s">
        <v>41</v>
      </c>
      <c r="K58" s="27">
        <v>8</v>
      </c>
      <c r="L58" s="113">
        <v>0</v>
      </c>
      <c r="M58" s="155">
        <v>47.9</v>
      </c>
      <c r="N58" s="27">
        <f>ROUND(PRODUCT(K58:M58),2)</f>
        <v>0</v>
      </c>
      <c r="O58" s="100"/>
      <c r="P58" s="27">
        <v>0.69</v>
      </c>
      <c r="Q58" s="27">
        <f>+P58*K58*L58</f>
        <v>0</v>
      </c>
      <c r="R58" s="28"/>
      <c r="S58" s="159"/>
    </row>
    <row r="59" spans="2:20" x14ac:dyDescent="0.2">
      <c r="B59" s="149"/>
      <c r="C59" s="150"/>
      <c r="D59" s="89"/>
      <c r="E59" s="151" t="s">
        <v>93</v>
      </c>
      <c r="F59" s="27"/>
      <c r="G59" s="27"/>
      <c r="H59" s="91"/>
      <c r="I59" s="91"/>
      <c r="J59" s="152"/>
      <c r="K59" s="140">
        <v>1.0000000000000001E-5</v>
      </c>
      <c r="L59" s="154">
        <v>1E-8</v>
      </c>
      <c r="M59" s="153">
        <f>M58</f>
        <v>47.9</v>
      </c>
      <c r="N59" s="27">
        <f>PRODUCT(K59:M59)</f>
        <v>4.7900000000000004E-12</v>
      </c>
      <c r="O59" s="100"/>
      <c r="P59" s="31">
        <f>P58</f>
        <v>0.69</v>
      </c>
      <c r="Q59" s="27">
        <f>P59*K59*L59</f>
        <v>6.8999999999999996E-14</v>
      </c>
      <c r="R59" s="28"/>
      <c r="S59" s="156"/>
      <c r="T59" s="120"/>
    </row>
    <row r="60" spans="2:20" s="106" customFormat="1" ht="10.5" customHeight="1" x14ac:dyDescent="0.2">
      <c r="B60" s="107"/>
      <c r="C60" s="30"/>
      <c r="D60" s="72"/>
      <c r="E60" s="72"/>
      <c r="F60" s="90"/>
      <c r="G60" s="27"/>
      <c r="H60" s="27"/>
      <c r="I60" s="27"/>
      <c r="J60" s="27"/>
      <c r="K60" s="27"/>
      <c r="L60" s="113"/>
      <c r="M60" s="27"/>
      <c r="N60" s="27"/>
      <c r="O60" s="100"/>
      <c r="P60" s="27"/>
      <c r="Q60" s="27"/>
      <c r="R60" s="28"/>
      <c r="S60" s="159"/>
    </row>
    <row r="61" spans="2:20" s="106" customFormat="1" ht="74.400000000000006" customHeight="1" x14ac:dyDescent="0.2">
      <c r="B61" s="107">
        <v>174</v>
      </c>
      <c r="C61" s="30"/>
      <c r="D61" s="72" t="s">
        <v>66</v>
      </c>
      <c r="E61" s="90" t="s">
        <v>65</v>
      </c>
      <c r="F61" s="90"/>
      <c r="G61" s="27"/>
      <c r="H61" s="27"/>
      <c r="I61" s="27"/>
      <c r="J61" s="27"/>
      <c r="K61" s="27"/>
      <c r="L61" s="113"/>
      <c r="M61" s="27"/>
      <c r="N61" s="27"/>
      <c r="O61" s="100"/>
      <c r="P61" s="27"/>
      <c r="Q61" s="27"/>
      <c r="R61" s="28"/>
      <c r="S61" s="159"/>
    </row>
    <row r="62" spans="2:20" s="106" customFormat="1" ht="12.75" customHeight="1" x14ac:dyDescent="0.2">
      <c r="B62" s="107"/>
      <c r="C62" s="30"/>
      <c r="D62" s="72"/>
      <c r="E62" s="89" t="s">
        <v>16</v>
      </c>
      <c r="F62" s="27"/>
      <c r="G62" s="27"/>
      <c r="H62" s="27"/>
      <c r="I62" s="27"/>
      <c r="J62" s="27"/>
      <c r="K62" s="27"/>
      <c r="L62" s="113"/>
      <c r="M62" s="27"/>
      <c r="N62" s="27"/>
      <c r="O62" s="100"/>
      <c r="P62" s="27"/>
      <c r="Q62" s="27"/>
      <c r="R62" s="28"/>
      <c r="S62" s="159"/>
    </row>
    <row r="63" spans="2:20" s="106" customFormat="1" ht="10.5" customHeight="1" x14ac:dyDescent="0.2">
      <c r="B63" s="32"/>
      <c r="C63" s="30"/>
      <c r="D63" s="72"/>
      <c r="E63" s="31" t="s">
        <v>43</v>
      </c>
      <c r="F63" s="27"/>
      <c r="G63" s="27"/>
      <c r="H63" s="27"/>
      <c r="I63" s="27"/>
      <c r="J63" s="31" t="s">
        <v>41</v>
      </c>
      <c r="K63" s="27">
        <v>8</v>
      </c>
      <c r="L63" s="113">
        <v>0</v>
      </c>
      <c r="M63" s="155">
        <v>273.12</v>
      </c>
      <c r="N63" s="27">
        <f>ROUND(PRODUCT(K63:M63),2)</f>
        <v>0</v>
      </c>
      <c r="O63" s="100"/>
      <c r="P63" s="27">
        <v>3.94</v>
      </c>
      <c r="Q63" s="27">
        <f>+P63*K63*L63</f>
        <v>0</v>
      </c>
      <c r="R63" s="28"/>
      <c r="S63" s="159"/>
    </row>
    <row r="64" spans="2:20" x14ac:dyDescent="0.2">
      <c r="B64" s="149"/>
      <c r="C64" s="150"/>
      <c r="D64" s="89"/>
      <c r="E64" s="151" t="s">
        <v>93</v>
      </c>
      <c r="F64" s="27"/>
      <c r="G64" s="27"/>
      <c r="H64" s="91"/>
      <c r="I64" s="91"/>
      <c r="J64" s="152"/>
      <c r="K64" s="140">
        <v>1.0000000000000001E-5</v>
      </c>
      <c r="L64" s="154">
        <v>1E-8</v>
      </c>
      <c r="M64" s="153">
        <f>M63</f>
        <v>273.12</v>
      </c>
      <c r="N64" s="27">
        <f>PRODUCT(K64:M64)</f>
        <v>2.7312000000000005E-11</v>
      </c>
      <c r="O64" s="100"/>
      <c r="P64" s="31">
        <f>P63</f>
        <v>3.94</v>
      </c>
      <c r="Q64" s="27">
        <f>P64*K64*L64</f>
        <v>3.9400000000000004E-13</v>
      </c>
      <c r="R64" s="28"/>
      <c r="S64" s="156"/>
      <c r="T64" s="120"/>
    </row>
    <row r="65" spans="2:20" s="106" customFormat="1" ht="10.5" customHeight="1" x14ac:dyDescent="0.2">
      <c r="B65" s="32"/>
      <c r="C65" s="30"/>
      <c r="D65" s="72"/>
      <c r="E65" s="72"/>
      <c r="F65" s="90"/>
      <c r="G65" s="27"/>
      <c r="H65" s="27"/>
      <c r="I65" s="27"/>
      <c r="J65" s="27"/>
      <c r="K65" s="27"/>
      <c r="L65" s="113"/>
      <c r="M65" s="27"/>
      <c r="N65" s="27"/>
      <c r="O65" s="100"/>
      <c r="P65" s="27"/>
      <c r="Q65" s="27"/>
      <c r="R65" s="28"/>
      <c r="S65" s="159"/>
    </row>
    <row r="66" spans="2:20" s="106" customFormat="1" ht="45.75" customHeight="1" x14ac:dyDescent="0.2">
      <c r="B66" s="32" t="s">
        <v>76</v>
      </c>
      <c r="C66" s="30"/>
      <c r="D66" s="72" t="s">
        <v>67</v>
      </c>
      <c r="E66" s="90" t="s">
        <v>68</v>
      </c>
      <c r="F66" s="90"/>
      <c r="G66" s="27"/>
      <c r="H66" s="27"/>
      <c r="I66" s="27"/>
      <c r="J66" s="27"/>
      <c r="K66" s="27"/>
      <c r="L66" s="113"/>
      <c r="M66" s="27"/>
      <c r="N66" s="27"/>
      <c r="O66" s="100"/>
      <c r="P66" s="27"/>
      <c r="Q66" s="27"/>
      <c r="R66" s="28"/>
      <c r="S66" s="159"/>
    </row>
    <row r="67" spans="2:20" s="106" customFormat="1" ht="12.75" customHeight="1" x14ac:dyDescent="0.2">
      <c r="B67" s="32"/>
      <c r="C67" s="30"/>
      <c r="D67" s="72"/>
      <c r="E67" s="89" t="s">
        <v>16</v>
      </c>
      <c r="F67" s="27"/>
      <c r="G67" s="27"/>
      <c r="H67" s="27"/>
      <c r="I67" s="27"/>
      <c r="J67" s="27"/>
      <c r="K67" s="27"/>
      <c r="L67" s="113"/>
      <c r="M67" s="27"/>
      <c r="N67" s="27"/>
      <c r="O67" s="100"/>
      <c r="P67" s="27"/>
      <c r="Q67" s="27"/>
      <c r="R67" s="28"/>
      <c r="S67" s="159"/>
    </row>
    <row r="68" spans="2:20" s="106" customFormat="1" ht="10.5" customHeight="1" x14ac:dyDescent="0.2">
      <c r="B68" s="32"/>
      <c r="C68" s="30"/>
      <c r="D68" s="72"/>
      <c r="E68" s="31" t="s">
        <v>43</v>
      </c>
      <c r="F68" s="27"/>
      <c r="G68" s="27"/>
      <c r="H68" s="27"/>
      <c r="I68" s="27"/>
      <c r="J68" s="31" t="s">
        <v>40</v>
      </c>
      <c r="K68" s="27">
        <v>45</v>
      </c>
      <c r="L68" s="113">
        <v>0</v>
      </c>
      <c r="M68" s="155">
        <v>14.03</v>
      </c>
      <c r="N68" s="27">
        <f>ROUND(PRODUCT(K68:M68),2)</f>
        <v>0</v>
      </c>
      <c r="O68" s="100"/>
      <c r="P68" s="27">
        <v>0.5</v>
      </c>
      <c r="Q68" s="27">
        <f>+P68*K68*L68</f>
        <v>0</v>
      </c>
      <c r="R68" s="28"/>
      <c r="S68" s="159"/>
    </row>
    <row r="69" spans="2:20" x14ac:dyDescent="0.2">
      <c r="B69" s="149"/>
      <c r="C69" s="150"/>
      <c r="D69" s="89"/>
      <c r="E69" s="151" t="s">
        <v>93</v>
      </c>
      <c r="F69" s="27"/>
      <c r="G69" s="27"/>
      <c r="H69" s="91"/>
      <c r="I69" s="91"/>
      <c r="J69" s="152"/>
      <c r="K69" s="140">
        <v>1.0000000000000001E-5</v>
      </c>
      <c r="L69" s="154">
        <v>9.9999999999999995E-7</v>
      </c>
      <c r="M69" s="153">
        <f>M68</f>
        <v>14.03</v>
      </c>
      <c r="N69" s="27">
        <f>PRODUCT(K69:M69)</f>
        <v>1.403E-10</v>
      </c>
      <c r="O69" s="100"/>
      <c r="P69" s="31">
        <f>P68</f>
        <v>0.5</v>
      </c>
      <c r="Q69" s="27">
        <f>P69*K69*L69</f>
        <v>5.0000000000000005E-12</v>
      </c>
      <c r="R69" s="28"/>
      <c r="S69" s="156"/>
      <c r="T69" s="120"/>
    </row>
    <row r="70" spans="2:20" s="106" customFormat="1" ht="10.5" customHeight="1" x14ac:dyDescent="0.2">
      <c r="B70" s="32"/>
      <c r="C70" s="30"/>
      <c r="D70" s="72"/>
      <c r="E70" s="72"/>
      <c r="F70" s="90"/>
      <c r="G70" s="27"/>
      <c r="H70" s="27"/>
      <c r="I70" s="27"/>
      <c r="J70" s="27"/>
      <c r="K70" s="27"/>
      <c r="L70" s="113"/>
      <c r="M70" s="27"/>
      <c r="N70" s="27"/>
      <c r="O70" s="100"/>
      <c r="P70" s="27"/>
      <c r="Q70" s="27"/>
      <c r="R70" s="28"/>
      <c r="S70" s="159"/>
    </row>
    <row r="71" spans="2:20" s="106" customFormat="1" ht="139.19999999999999" customHeight="1" x14ac:dyDescent="0.2">
      <c r="B71" s="32" t="s">
        <v>75</v>
      </c>
      <c r="C71" s="30"/>
      <c r="D71" s="72" t="s">
        <v>69</v>
      </c>
      <c r="E71" s="90" t="s">
        <v>70</v>
      </c>
      <c r="F71" s="90"/>
      <c r="G71" s="27"/>
      <c r="H71" s="27"/>
      <c r="I71" s="27"/>
      <c r="J71" s="27"/>
      <c r="K71" s="27"/>
      <c r="L71" s="113"/>
      <c r="M71" s="27"/>
      <c r="N71" s="27"/>
      <c r="O71" s="100"/>
      <c r="P71" s="27"/>
      <c r="Q71" s="27"/>
      <c r="R71" s="28"/>
      <c r="S71" s="159"/>
    </row>
    <row r="72" spans="2:20" s="106" customFormat="1" ht="12.75" customHeight="1" x14ac:dyDescent="0.2">
      <c r="B72" s="32"/>
      <c r="C72" s="30"/>
      <c r="D72" s="72"/>
      <c r="E72" s="89" t="s">
        <v>16</v>
      </c>
      <c r="F72" s="27"/>
      <c r="G72" s="27"/>
      <c r="H72" s="27"/>
      <c r="I72" s="27"/>
      <c r="J72" s="27"/>
      <c r="K72" s="27"/>
      <c r="L72" s="113"/>
      <c r="M72" s="27"/>
      <c r="N72" s="27"/>
      <c r="O72" s="100"/>
      <c r="P72" s="27"/>
      <c r="Q72" s="27"/>
      <c r="R72" s="28"/>
      <c r="S72" s="159"/>
    </row>
    <row r="73" spans="2:20" s="106" customFormat="1" ht="10.5" customHeight="1" x14ac:dyDescent="0.2">
      <c r="B73" s="32"/>
      <c r="C73" s="30"/>
      <c r="D73" s="72"/>
      <c r="E73" s="31" t="s">
        <v>43</v>
      </c>
      <c r="F73" s="27"/>
      <c r="G73" s="27"/>
      <c r="H73" s="27"/>
      <c r="I73" s="27"/>
      <c r="J73" s="31"/>
      <c r="K73" s="27"/>
      <c r="L73" s="113"/>
      <c r="M73" s="27"/>
      <c r="N73" s="27">
        <f>+(N48+N53+N58+N63+N68)*M73*L73</f>
        <v>0</v>
      </c>
      <c r="O73" s="100"/>
      <c r="P73" s="111">
        <v>2.2000000000000001E-3</v>
      </c>
      <c r="Q73" s="27">
        <f>+P73*K73*L73</f>
        <v>0</v>
      </c>
      <c r="R73" s="28"/>
      <c r="S73" s="159"/>
    </row>
    <row r="74" spans="2:20" x14ac:dyDescent="0.2">
      <c r="B74" s="149"/>
      <c r="C74" s="150"/>
      <c r="D74" s="89"/>
      <c r="E74" s="151" t="s">
        <v>94</v>
      </c>
      <c r="F74" s="27"/>
      <c r="G74" s="27"/>
      <c r="H74" s="91"/>
      <c r="I74" s="91"/>
      <c r="J74" s="31" t="s">
        <v>71</v>
      </c>
      <c r="K74" s="140">
        <f>SUM(N32:N69)+SUM(N88:N123)</f>
        <v>4495.6080000004395</v>
      </c>
      <c r="L74" s="154">
        <v>1</v>
      </c>
      <c r="M74" s="153">
        <v>0.17</v>
      </c>
      <c r="N74" s="27">
        <f>PRODUCT(K74:M74)</f>
        <v>764.25336000007474</v>
      </c>
      <c r="O74" s="100"/>
      <c r="P74" s="31">
        <f>P73</f>
        <v>2.2000000000000001E-3</v>
      </c>
      <c r="Q74" s="27">
        <f>P74*K74*L74</f>
        <v>9.8903376000009668</v>
      </c>
      <c r="R74" s="28"/>
      <c r="S74" s="156"/>
      <c r="T74" s="120"/>
    </row>
    <row r="75" spans="2:20" s="106" customFormat="1" ht="10.5" customHeight="1" x14ac:dyDescent="0.2">
      <c r="B75" s="32"/>
      <c r="C75" s="30"/>
      <c r="D75" s="72"/>
      <c r="E75" s="31"/>
      <c r="F75" s="27"/>
      <c r="G75" s="27"/>
      <c r="H75" s="27"/>
      <c r="I75" s="27"/>
      <c r="J75" s="31"/>
      <c r="K75" s="27"/>
      <c r="L75" s="113"/>
      <c r="M75" s="27"/>
      <c r="N75" s="27"/>
      <c r="O75" s="100"/>
      <c r="P75" s="111"/>
      <c r="Q75" s="27"/>
      <c r="R75" s="28"/>
      <c r="S75" s="159"/>
    </row>
    <row r="76" spans="2:20" ht="13.2" x14ac:dyDescent="0.2">
      <c r="B76" s="32"/>
      <c r="C76" s="49"/>
      <c r="D76" s="41"/>
      <c r="E76" s="46" t="str">
        <f>CONCATENATE("Totale fase ",E4)</f>
        <v>Totale fase Impianto Idrico Antincendio</v>
      </c>
      <c r="F76" s="42"/>
      <c r="G76" s="42"/>
      <c r="H76" s="43"/>
      <c r="I76" s="43"/>
      <c r="J76" s="42"/>
      <c r="K76" s="42"/>
      <c r="L76" s="115"/>
      <c r="M76" s="44"/>
      <c r="N76" s="76"/>
      <c r="O76" s="101">
        <f>SUM(N7:N75)</f>
        <v>4917.3633600002486</v>
      </c>
      <c r="P76" s="47"/>
      <c r="Q76" s="48"/>
      <c r="R76" s="84">
        <f>SUM(Q7:Q75)</f>
        <v>156.89033760000646</v>
      </c>
      <c r="S76" s="159"/>
    </row>
    <row r="77" spans="2:20" ht="13.2" x14ac:dyDescent="0.2">
      <c r="B77" s="32"/>
      <c r="C77" s="49"/>
      <c r="D77" s="41"/>
      <c r="E77" s="46"/>
      <c r="F77" s="42"/>
      <c r="G77" s="42"/>
      <c r="H77" s="43"/>
      <c r="I77" s="43"/>
      <c r="J77" s="42"/>
      <c r="K77" s="42"/>
      <c r="L77" s="115"/>
      <c r="M77" s="44"/>
      <c r="N77" s="76"/>
      <c r="O77" s="101"/>
      <c r="P77" s="47"/>
      <c r="Q77" s="48"/>
      <c r="R77" s="84"/>
      <c r="S77" s="159"/>
    </row>
    <row r="78" spans="2:20" s="120" customFormat="1" ht="26.4" x14ac:dyDescent="0.2">
      <c r="B78" s="121"/>
      <c r="C78" s="45" t="s">
        <v>77</v>
      </c>
      <c r="D78" s="122"/>
      <c r="E78" s="46" t="s">
        <v>92</v>
      </c>
      <c r="F78" s="123"/>
      <c r="G78" s="124"/>
      <c r="H78" s="124"/>
      <c r="I78" s="124"/>
      <c r="J78" s="125"/>
      <c r="K78" s="126"/>
      <c r="L78" s="127"/>
      <c r="M78" s="125"/>
      <c r="N78" s="128"/>
      <c r="O78" s="126"/>
      <c r="P78" s="125"/>
      <c r="Q78" s="125"/>
      <c r="R78" s="129"/>
      <c r="S78" s="160"/>
    </row>
    <row r="79" spans="2:20" s="120" customFormat="1" ht="10.5" customHeight="1" x14ac:dyDescent="0.2">
      <c r="B79" s="121"/>
      <c r="C79" s="130"/>
      <c r="D79" s="29"/>
      <c r="E79" s="29"/>
      <c r="F79" s="131"/>
      <c r="G79" s="132"/>
      <c r="H79" s="132"/>
      <c r="I79" s="132"/>
      <c r="J79" s="63"/>
      <c r="K79" s="133"/>
      <c r="L79" s="134"/>
      <c r="M79" s="63"/>
      <c r="N79" s="135"/>
      <c r="O79" s="133"/>
      <c r="P79" s="63"/>
      <c r="Q79" s="63"/>
      <c r="R79" s="136"/>
      <c r="S79" s="160"/>
    </row>
    <row r="80" spans="2:20" s="120" customFormat="1" ht="71.400000000000006" x14ac:dyDescent="0.2">
      <c r="B80" s="121">
        <v>57</v>
      </c>
      <c r="C80" s="130"/>
      <c r="D80" s="29" t="s">
        <v>59</v>
      </c>
      <c r="E80" s="29" t="s">
        <v>80</v>
      </c>
      <c r="F80" s="131"/>
      <c r="G80" s="132"/>
      <c r="H80" s="132"/>
      <c r="I80" s="132"/>
      <c r="J80" s="63"/>
      <c r="K80" s="133"/>
      <c r="L80" s="134"/>
      <c r="M80" s="63"/>
      <c r="N80" s="135"/>
      <c r="O80" s="133"/>
      <c r="P80" s="63"/>
      <c r="Q80" s="63"/>
      <c r="R80" s="136"/>
      <c r="S80" s="160"/>
    </row>
    <row r="81" spans="2:20" s="120" customFormat="1" x14ac:dyDescent="0.2">
      <c r="B81" s="121"/>
      <c r="C81" s="130"/>
      <c r="D81" s="29"/>
      <c r="E81" s="29" t="s">
        <v>58</v>
      </c>
      <c r="F81" s="131"/>
      <c r="G81" s="132"/>
      <c r="H81" s="132"/>
      <c r="I81" s="132"/>
      <c r="J81" s="63"/>
      <c r="K81" s="133"/>
      <c r="L81" s="134"/>
      <c r="M81" s="63"/>
      <c r="N81" s="135"/>
      <c r="O81" s="133"/>
      <c r="P81" s="63"/>
      <c r="Q81" s="63"/>
      <c r="R81" s="136"/>
      <c r="S81" s="160"/>
    </row>
    <row r="82" spans="2:20" s="120" customFormat="1" x14ac:dyDescent="0.2">
      <c r="B82" s="121"/>
      <c r="C82" s="130"/>
      <c r="D82" s="29"/>
      <c r="E82" s="29" t="s">
        <v>16</v>
      </c>
      <c r="F82" s="131"/>
      <c r="G82" s="132"/>
      <c r="H82" s="132"/>
      <c r="I82" s="132"/>
      <c r="J82" s="63"/>
      <c r="K82" s="133"/>
      <c r="L82" s="134"/>
      <c r="M82" s="63"/>
      <c r="N82" s="135"/>
      <c r="O82" s="133"/>
      <c r="P82" s="63"/>
      <c r="Q82" s="63"/>
      <c r="R82" s="136"/>
      <c r="S82" s="160"/>
    </row>
    <row r="83" spans="2:20" s="120" customFormat="1" x14ac:dyDescent="0.2">
      <c r="B83" s="137"/>
      <c r="C83" s="130"/>
      <c r="D83" s="29"/>
      <c r="E83" s="29" t="s">
        <v>81</v>
      </c>
      <c r="F83" s="131">
        <f>-(210-80)</f>
        <v>-130</v>
      </c>
      <c r="G83" s="132"/>
      <c r="H83" s="132"/>
      <c r="I83" s="132"/>
      <c r="J83" s="64"/>
      <c r="K83" s="138">
        <f>ROUND(PRODUCT(F83:I83),2)</f>
        <v>-130</v>
      </c>
      <c r="L83" s="117"/>
      <c r="M83" s="139"/>
      <c r="N83" s="135"/>
      <c r="O83" s="140"/>
      <c r="P83" s="31"/>
      <c r="Q83" s="63">
        <f t="shared" ref="Q83" si="0">P83*K83</f>
        <v>0</v>
      </c>
      <c r="R83" s="136"/>
      <c r="S83" s="160"/>
    </row>
    <row r="84" spans="2:20" s="120" customFormat="1" x14ac:dyDescent="0.2">
      <c r="B84" s="137"/>
      <c r="C84" s="130"/>
      <c r="D84" s="29"/>
      <c r="E84" s="29"/>
      <c r="F84" s="131"/>
      <c r="G84" s="132"/>
      <c r="H84" s="132"/>
      <c r="I84" s="132"/>
      <c r="J84" s="64"/>
      <c r="K84" s="138"/>
      <c r="L84" s="117"/>
      <c r="M84" s="139"/>
      <c r="N84" s="135"/>
      <c r="O84" s="140"/>
      <c r="P84" s="31"/>
      <c r="Q84" s="63"/>
      <c r="R84" s="136"/>
      <c r="S84" s="160"/>
    </row>
    <row r="85" spans="2:20" s="120" customFormat="1" ht="10.5" customHeight="1" x14ac:dyDescent="0.2">
      <c r="B85" s="121"/>
      <c r="C85" s="130"/>
      <c r="D85" s="29"/>
      <c r="E85" s="63" t="s">
        <v>17</v>
      </c>
      <c r="F85" s="131"/>
      <c r="G85" s="132"/>
      <c r="H85" s="132"/>
      <c r="I85" s="132"/>
      <c r="J85" s="63" t="s">
        <v>39</v>
      </c>
      <c r="K85" s="138">
        <f>ROUND(SUM(K82:K84),2)</f>
        <v>-130</v>
      </c>
      <c r="L85" s="134">
        <v>0</v>
      </c>
      <c r="M85" s="162">
        <v>37.159999999999997</v>
      </c>
      <c r="N85" s="135">
        <f>ROUND(PRODUCT(K85:M85),2)</f>
        <v>0</v>
      </c>
      <c r="O85" s="133"/>
      <c r="P85" s="63">
        <v>0.54</v>
      </c>
      <c r="Q85" s="27">
        <f>+P85*K85*L85</f>
        <v>0</v>
      </c>
      <c r="R85" s="136"/>
      <c r="S85" s="160"/>
    </row>
    <row r="86" spans="2:20" x14ac:dyDescent="0.2">
      <c r="B86" s="149"/>
      <c r="C86" s="150"/>
      <c r="D86" s="89"/>
      <c r="E86" s="151" t="s">
        <v>93</v>
      </c>
      <c r="F86" s="27"/>
      <c r="G86" s="27"/>
      <c r="H86" s="91"/>
      <c r="I86" s="91"/>
      <c r="J86" s="152"/>
      <c r="K86" s="140">
        <v>9.9999999999999995E-7</v>
      </c>
      <c r="L86" s="154">
        <v>1E-8</v>
      </c>
      <c r="M86" s="153">
        <f>M85</f>
        <v>37.159999999999997</v>
      </c>
      <c r="N86" s="27">
        <f>PRODUCT(K86:M86)</f>
        <v>3.7159999999999995E-13</v>
      </c>
      <c r="O86" s="100"/>
      <c r="P86" s="31">
        <f>P85</f>
        <v>0.54</v>
      </c>
      <c r="Q86" s="27">
        <f>P86*K86*L86</f>
        <v>5.4000000000000002E-15</v>
      </c>
      <c r="R86" s="28"/>
      <c r="S86" s="156"/>
      <c r="T86" s="120"/>
    </row>
    <row r="87" spans="2:20" s="120" customFormat="1" ht="10.5" customHeight="1" x14ac:dyDescent="0.2">
      <c r="B87" s="121"/>
      <c r="C87" s="130"/>
      <c r="D87" s="29"/>
      <c r="E87" s="29"/>
      <c r="F87" s="131"/>
      <c r="G87" s="132"/>
      <c r="H87" s="132"/>
      <c r="I87" s="132"/>
      <c r="J87" s="63"/>
      <c r="K87" s="133"/>
      <c r="L87" s="134"/>
      <c r="M87" s="162"/>
      <c r="N87" s="135"/>
      <c r="O87" s="133"/>
      <c r="P87" s="63"/>
      <c r="Q87" s="63"/>
      <c r="R87" s="136"/>
      <c r="S87" s="160"/>
    </row>
    <row r="88" spans="2:20" s="120" customFormat="1" ht="61.2" x14ac:dyDescent="0.2">
      <c r="B88" s="121">
        <v>58</v>
      </c>
      <c r="C88" s="130"/>
      <c r="D88" s="29" t="s">
        <v>82</v>
      </c>
      <c r="E88" s="29" t="s">
        <v>83</v>
      </c>
      <c r="F88" s="131"/>
      <c r="G88" s="132"/>
      <c r="H88" s="132"/>
      <c r="I88" s="132"/>
      <c r="J88" s="63"/>
      <c r="K88" s="133"/>
      <c r="L88" s="134"/>
      <c r="M88" s="162"/>
      <c r="N88" s="135"/>
      <c r="O88" s="133"/>
      <c r="P88" s="63"/>
      <c r="Q88" s="63"/>
      <c r="R88" s="136"/>
      <c r="S88" s="160"/>
    </row>
    <row r="89" spans="2:20" s="120" customFormat="1" ht="12.75" customHeight="1" x14ac:dyDescent="0.2">
      <c r="B89" s="121"/>
      <c r="C89" s="130"/>
      <c r="D89" s="29"/>
      <c r="E89" s="29" t="s">
        <v>16</v>
      </c>
      <c r="F89" s="131"/>
      <c r="G89" s="132"/>
      <c r="H89" s="132"/>
      <c r="I89" s="132"/>
      <c r="J89" s="63"/>
      <c r="K89" s="133"/>
      <c r="L89" s="134"/>
      <c r="M89" s="162"/>
      <c r="N89" s="135"/>
      <c r="O89" s="133"/>
      <c r="P89" s="63"/>
      <c r="Q89" s="63"/>
      <c r="R89" s="136"/>
      <c r="S89" s="160"/>
    </row>
    <row r="90" spans="2:20" s="120" customFormat="1" x14ac:dyDescent="0.2">
      <c r="B90" s="137"/>
      <c r="C90" s="130"/>
      <c r="D90" s="29"/>
      <c r="E90" s="29" t="s">
        <v>81</v>
      </c>
      <c r="F90" s="131">
        <v>230</v>
      </c>
      <c r="G90" s="132"/>
      <c r="H90" s="132"/>
      <c r="I90" s="132"/>
      <c r="J90" s="64"/>
      <c r="K90" s="138">
        <f>ROUND(PRODUCT(F90:I90),2)</f>
        <v>230</v>
      </c>
      <c r="L90" s="117"/>
      <c r="M90" s="139"/>
      <c r="N90" s="135"/>
      <c r="O90" s="140"/>
      <c r="P90" s="31"/>
      <c r="Q90" s="63">
        <f t="shared" ref="Q90" si="1">P90*K90</f>
        <v>0</v>
      </c>
      <c r="R90" s="136"/>
      <c r="S90" s="160"/>
    </row>
    <row r="91" spans="2:20" s="120" customFormat="1" x14ac:dyDescent="0.2">
      <c r="B91" s="137"/>
      <c r="C91" s="130"/>
      <c r="D91" s="29"/>
      <c r="E91" s="29"/>
      <c r="F91" s="131"/>
      <c r="G91" s="132"/>
      <c r="H91" s="132"/>
      <c r="I91" s="132"/>
      <c r="J91" s="64"/>
      <c r="K91" s="138"/>
      <c r="L91" s="117"/>
      <c r="M91" s="139"/>
      <c r="N91" s="135"/>
      <c r="O91" s="140"/>
      <c r="P91" s="31"/>
      <c r="Q91" s="63"/>
      <c r="R91" s="136"/>
      <c r="S91" s="160"/>
    </row>
    <row r="92" spans="2:20" s="120" customFormat="1" ht="10.5" customHeight="1" x14ac:dyDescent="0.2">
      <c r="B92" s="121"/>
      <c r="C92" s="130"/>
      <c r="D92" s="29"/>
      <c r="E92" s="63" t="s">
        <v>17</v>
      </c>
      <c r="F92" s="131"/>
      <c r="G92" s="132"/>
      <c r="H92" s="132"/>
      <c r="I92" s="132"/>
      <c r="J92" s="63" t="s">
        <v>39</v>
      </c>
      <c r="K92" s="138">
        <f>ROUND(SUM(K89:K91),2)</f>
        <v>230</v>
      </c>
      <c r="L92" s="134">
        <v>0</v>
      </c>
      <c r="M92" s="162">
        <v>17.2</v>
      </c>
      <c r="N92" s="135">
        <f>ROUND(PRODUCT(K92:M92),2)</f>
        <v>0</v>
      </c>
      <c r="O92" s="133"/>
      <c r="P92" s="63">
        <v>0.25</v>
      </c>
      <c r="Q92" s="27">
        <f>+P92*K92*L92</f>
        <v>0</v>
      </c>
      <c r="R92" s="136"/>
      <c r="S92" s="160"/>
    </row>
    <row r="93" spans="2:20" x14ac:dyDescent="0.2">
      <c r="B93" s="149"/>
      <c r="C93" s="150"/>
      <c r="D93" s="89"/>
      <c r="E93" s="151" t="s">
        <v>93</v>
      </c>
      <c r="F93" s="27"/>
      <c r="G93" s="27"/>
      <c r="H93" s="91"/>
      <c r="I93" s="91"/>
      <c r="J93" s="152"/>
      <c r="K93" s="140">
        <f>K92</f>
        <v>230</v>
      </c>
      <c r="L93" s="154">
        <v>0.9</v>
      </c>
      <c r="M93" s="153">
        <f>M92</f>
        <v>17.2</v>
      </c>
      <c r="N93" s="27">
        <f>PRODUCT(K93:M93)</f>
        <v>3560.3999999999996</v>
      </c>
      <c r="O93" s="100"/>
      <c r="P93" s="31">
        <f>P92</f>
        <v>0.25</v>
      </c>
      <c r="Q93" s="27">
        <f>P93*K93*L93</f>
        <v>51.75</v>
      </c>
      <c r="R93" s="28"/>
      <c r="S93" s="156"/>
      <c r="T93" s="120"/>
    </row>
    <row r="94" spans="2:20" s="120" customFormat="1" ht="10.5" customHeight="1" x14ac:dyDescent="0.2">
      <c r="B94" s="121"/>
      <c r="C94" s="130"/>
      <c r="D94" s="29"/>
      <c r="E94" s="29"/>
      <c r="F94" s="131"/>
      <c r="G94" s="132"/>
      <c r="H94" s="132"/>
      <c r="I94" s="132"/>
      <c r="J94" s="63"/>
      <c r="K94" s="133"/>
      <c r="L94" s="134"/>
      <c r="M94" s="162"/>
      <c r="N94" s="135"/>
      <c r="O94" s="133"/>
      <c r="P94" s="63"/>
      <c r="Q94" s="63"/>
      <c r="R94" s="136"/>
      <c r="S94" s="160"/>
    </row>
    <row r="95" spans="2:20" s="120" customFormat="1" ht="30.6" x14ac:dyDescent="0.2">
      <c r="B95" s="121">
        <v>59</v>
      </c>
      <c r="C95" s="130"/>
      <c r="D95" s="29" t="s">
        <v>84</v>
      </c>
      <c r="E95" s="29" t="s">
        <v>85</v>
      </c>
      <c r="F95" s="131"/>
      <c r="G95" s="132"/>
      <c r="H95" s="132"/>
      <c r="I95" s="132"/>
      <c r="J95" s="63"/>
      <c r="K95" s="133"/>
      <c r="L95" s="134"/>
      <c r="M95" s="162"/>
      <c r="N95" s="135"/>
      <c r="O95" s="133"/>
      <c r="P95" s="63"/>
      <c r="Q95" s="63"/>
      <c r="R95" s="136"/>
      <c r="S95" s="160"/>
    </row>
    <row r="96" spans="2:20" s="120" customFormat="1" ht="12.75" customHeight="1" x14ac:dyDescent="0.2">
      <c r="B96" s="121"/>
      <c r="C96" s="130"/>
      <c r="D96" s="29"/>
      <c r="E96" s="29" t="s">
        <v>16</v>
      </c>
      <c r="F96" s="131"/>
      <c r="G96" s="132"/>
      <c r="H96" s="132"/>
      <c r="I96" s="132"/>
      <c r="J96" s="63"/>
      <c r="K96" s="133"/>
      <c r="L96" s="134"/>
      <c r="M96" s="162"/>
      <c r="N96" s="135"/>
      <c r="O96" s="133"/>
      <c r="P96" s="63"/>
      <c r="Q96" s="63"/>
      <c r="R96" s="136"/>
      <c r="S96" s="160"/>
    </row>
    <row r="97" spans="2:20" s="120" customFormat="1" x14ac:dyDescent="0.2">
      <c r="B97" s="137"/>
      <c r="C97" s="130"/>
      <c r="D97" s="29"/>
      <c r="E97" s="29" t="s">
        <v>81</v>
      </c>
      <c r="F97" s="131">
        <v>8</v>
      </c>
      <c r="G97" s="132"/>
      <c r="H97" s="132"/>
      <c r="I97" s="132"/>
      <c r="J97" s="64"/>
      <c r="K97" s="138">
        <f>ROUND(PRODUCT(F97:I97),2)</f>
        <v>8</v>
      </c>
      <c r="L97" s="117"/>
      <c r="M97" s="139"/>
      <c r="N97" s="135"/>
      <c r="O97" s="140"/>
      <c r="P97" s="31"/>
      <c r="Q97" s="63">
        <f t="shared" ref="Q97" si="2">P97*K97</f>
        <v>0</v>
      </c>
      <c r="R97" s="136"/>
      <c r="S97" s="160"/>
    </row>
    <row r="98" spans="2:20" s="120" customFormat="1" x14ac:dyDescent="0.2">
      <c r="B98" s="137"/>
      <c r="C98" s="130"/>
      <c r="D98" s="29"/>
      <c r="E98" s="29"/>
      <c r="F98" s="131"/>
      <c r="G98" s="132"/>
      <c r="H98" s="132"/>
      <c r="I98" s="132"/>
      <c r="J98" s="64"/>
      <c r="K98" s="138"/>
      <c r="L98" s="117"/>
      <c r="M98" s="139"/>
      <c r="N98" s="135"/>
      <c r="O98" s="140"/>
      <c r="P98" s="31"/>
      <c r="Q98" s="63"/>
      <c r="R98" s="136"/>
      <c r="S98" s="160"/>
    </row>
    <row r="99" spans="2:20" s="120" customFormat="1" ht="10.5" customHeight="1" x14ac:dyDescent="0.2">
      <c r="B99" s="121"/>
      <c r="C99" s="130"/>
      <c r="D99" s="29"/>
      <c r="E99" s="63" t="s">
        <v>18</v>
      </c>
      <c r="F99" s="131"/>
      <c r="G99" s="132"/>
      <c r="H99" s="132"/>
      <c r="I99" s="132"/>
      <c r="J99" s="63" t="s">
        <v>41</v>
      </c>
      <c r="K99" s="138">
        <f>ROUND(SUM(K96:K98),2)</f>
        <v>8</v>
      </c>
      <c r="L99" s="134">
        <v>0</v>
      </c>
      <c r="M99" s="162">
        <v>129.88999999999999</v>
      </c>
      <c r="N99" s="135">
        <f>ROUND(PRODUCT(K99:M99),2)</f>
        <v>0</v>
      </c>
      <c r="O99" s="133"/>
      <c r="P99" s="63">
        <v>1.87</v>
      </c>
      <c r="Q99" s="27">
        <f>+P99*K99*L99</f>
        <v>0</v>
      </c>
      <c r="R99" s="136"/>
      <c r="S99" s="161"/>
    </row>
    <row r="100" spans="2:20" x14ac:dyDescent="0.2">
      <c r="B100" s="149"/>
      <c r="C100" s="150"/>
      <c r="D100" s="89"/>
      <c r="E100" s="151" t="s">
        <v>93</v>
      </c>
      <c r="F100" s="27"/>
      <c r="G100" s="27"/>
      <c r="H100" s="91"/>
      <c r="I100" s="91"/>
      <c r="J100" s="152"/>
      <c r="K100" s="140">
        <f>K99</f>
        <v>8</v>
      </c>
      <c r="L100" s="154">
        <v>0.9</v>
      </c>
      <c r="M100" s="153">
        <f>M99</f>
        <v>129.88999999999999</v>
      </c>
      <c r="N100" s="27">
        <f>PRODUCT(K100:M100)</f>
        <v>935.20799999999997</v>
      </c>
      <c r="O100" s="100"/>
      <c r="P100" s="31">
        <f>P99</f>
        <v>1.87</v>
      </c>
      <c r="Q100" s="27">
        <f>P100*K100*L100</f>
        <v>13.464</v>
      </c>
      <c r="R100" s="28"/>
      <c r="S100" s="156"/>
      <c r="T100" s="120"/>
    </row>
    <row r="101" spans="2:20" s="120" customFormat="1" ht="10.5" customHeight="1" x14ac:dyDescent="0.2">
      <c r="B101" s="121"/>
      <c r="C101" s="130"/>
      <c r="D101" s="29"/>
      <c r="E101" s="29"/>
      <c r="F101" s="141"/>
      <c r="G101" s="132"/>
      <c r="H101" s="132"/>
      <c r="I101" s="132"/>
      <c r="J101" s="63"/>
      <c r="K101" s="133"/>
      <c r="L101" s="134"/>
      <c r="M101" s="162"/>
      <c r="N101" s="135"/>
      <c r="O101" s="133"/>
      <c r="P101" s="63"/>
      <c r="Q101" s="63"/>
      <c r="R101" s="136"/>
      <c r="S101" s="161"/>
    </row>
    <row r="102" spans="2:20" s="120" customFormat="1" ht="30.6" x14ac:dyDescent="0.2">
      <c r="B102" s="121">
        <v>60</v>
      </c>
      <c r="C102" s="130"/>
      <c r="D102" s="29" t="s">
        <v>86</v>
      </c>
      <c r="E102" s="29" t="s">
        <v>87</v>
      </c>
      <c r="F102" s="141"/>
      <c r="G102" s="132"/>
      <c r="H102" s="132"/>
      <c r="I102" s="132"/>
      <c r="J102" s="63"/>
      <c r="K102" s="133"/>
      <c r="L102" s="134"/>
      <c r="M102" s="162"/>
      <c r="N102" s="135"/>
      <c r="O102" s="133"/>
      <c r="P102" s="63"/>
      <c r="Q102" s="63"/>
      <c r="R102" s="136"/>
      <c r="S102" s="161"/>
    </row>
    <row r="103" spans="2:20" s="120" customFormat="1" ht="12.75" customHeight="1" x14ac:dyDescent="0.2">
      <c r="B103" s="121"/>
      <c r="C103" s="130"/>
      <c r="D103" s="29"/>
      <c r="E103" s="29" t="s">
        <v>16</v>
      </c>
      <c r="F103" s="131"/>
      <c r="G103" s="132"/>
      <c r="H103" s="132"/>
      <c r="I103" s="132"/>
      <c r="J103" s="63"/>
      <c r="K103" s="133"/>
      <c r="L103" s="134"/>
      <c r="M103" s="162"/>
      <c r="N103" s="135"/>
      <c r="O103" s="133"/>
      <c r="P103" s="63"/>
      <c r="Q103" s="63"/>
      <c r="R103" s="136"/>
      <c r="S103" s="161"/>
    </row>
    <row r="104" spans="2:20" s="120" customFormat="1" x14ac:dyDescent="0.2">
      <c r="B104" s="137"/>
      <c r="C104" s="130"/>
      <c r="D104" s="29"/>
      <c r="E104" s="29" t="s">
        <v>81</v>
      </c>
      <c r="F104" s="131">
        <v>8</v>
      </c>
      <c r="G104" s="132"/>
      <c r="H104" s="132"/>
      <c r="I104" s="132"/>
      <c r="J104" s="64"/>
      <c r="K104" s="138">
        <f>ROUND(PRODUCT(F104:I104),2)</f>
        <v>8</v>
      </c>
      <c r="L104" s="117"/>
      <c r="M104" s="139"/>
      <c r="N104" s="135"/>
      <c r="O104" s="140"/>
      <c r="P104" s="31"/>
      <c r="Q104" s="63">
        <f t="shared" ref="Q104" si="3">P104*K104</f>
        <v>0</v>
      </c>
      <c r="R104" s="136"/>
      <c r="S104" s="160"/>
    </row>
    <row r="105" spans="2:20" s="120" customFormat="1" x14ac:dyDescent="0.2">
      <c r="B105" s="137"/>
      <c r="C105" s="130"/>
      <c r="D105" s="29"/>
      <c r="E105" s="29"/>
      <c r="F105" s="131"/>
      <c r="G105" s="132"/>
      <c r="H105" s="132"/>
      <c r="I105" s="132"/>
      <c r="J105" s="64"/>
      <c r="K105" s="138"/>
      <c r="L105" s="117"/>
      <c r="M105" s="139"/>
      <c r="N105" s="135"/>
      <c r="O105" s="140"/>
      <c r="P105" s="31"/>
      <c r="Q105" s="63"/>
      <c r="R105" s="136"/>
      <c r="S105" s="160"/>
    </row>
    <row r="106" spans="2:20" s="120" customFormat="1" ht="10.5" customHeight="1" x14ac:dyDescent="0.2">
      <c r="B106" s="137"/>
      <c r="C106" s="130"/>
      <c r="D106" s="29"/>
      <c r="E106" s="63" t="s">
        <v>18</v>
      </c>
      <c r="F106" s="131"/>
      <c r="G106" s="132"/>
      <c r="H106" s="132"/>
      <c r="I106" s="132"/>
      <c r="J106" s="63" t="s">
        <v>41</v>
      </c>
      <c r="K106" s="138">
        <f>ROUND(SUM(K103:K105),2)</f>
        <v>8</v>
      </c>
      <c r="L106" s="134">
        <v>0</v>
      </c>
      <c r="M106" s="162">
        <v>97.05</v>
      </c>
      <c r="N106" s="135">
        <f>ROUND(PRODUCT(K106:M106),2)</f>
        <v>0</v>
      </c>
      <c r="O106" s="133"/>
      <c r="P106" s="63">
        <v>1.4</v>
      </c>
      <c r="Q106" s="27">
        <f>+P106*K106*L106</f>
        <v>0</v>
      </c>
      <c r="R106" s="136"/>
      <c r="S106" s="161"/>
    </row>
    <row r="107" spans="2:20" x14ac:dyDescent="0.2">
      <c r="B107" s="149"/>
      <c r="C107" s="150"/>
      <c r="D107" s="89"/>
      <c r="E107" s="151" t="s">
        <v>93</v>
      </c>
      <c r="F107" s="27"/>
      <c r="G107" s="27"/>
      <c r="H107" s="91"/>
      <c r="I107" s="91"/>
      <c r="J107" s="152"/>
      <c r="K107" s="140">
        <v>1E-4</v>
      </c>
      <c r="L107" s="154">
        <v>1E-8</v>
      </c>
      <c r="M107" s="153">
        <f>M106</f>
        <v>97.05</v>
      </c>
      <c r="N107" s="27">
        <f>PRODUCT(K107:M107)</f>
        <v>9.7049999999999991E-11</v>
      </c>
      <c r="O107" s="100"/>
      <c r="P107" s="31">
        <f>P106</f>
        <v>1.4</v>
      </c>
      <c r="Q107" s="27">
        <f>P107*K107*L107</f>
        <v>1.3999999999999999E-12</v>
      </c>
      <c r="R107" s="28"/>
      <c r="S107" s="156"/>
      <c r="T107" s="120"/>
    </row>
    <row r="108" spans="2:20" s="120" customFormat="1" ht="10.5" customHeight="1" x14ac:dyDescent="0.2">
      <c r="B108" s="121"/>
      <c r="C108" s="130"/>
      <c r="D108" s="29"/>
      <c r="E108" s="29"/>
      <c r="F108" s="141"/>
      <c r="G108" s="132"/>
      <c r="H108" s="132"/>
      <c r="I108" s="132"/>
      <c r="J108" s="63"/>
      <c r="K108" s="133"/>
      <c r="L108" s="134"/>
      <c r="M108" s="162"/>
      <c r="N108" s="135"/>
      <c r="O108" s="133"/>
      <c r="P108" s="63"/>
      <c r="Q108" s="63"/>
      <c r="R108" s="136"/>
      <c r="S108" s="161"/>
    </row>
    <row r="109" spans="2:20" s="120" customFormat="1" ht="61.2" x14ac:dyDescent="0.2">
      <c r="B109" s="121">
        <v>61</v>
      </c>
      <c r="C109" s="130"/>
      <c r="D109" s="29" t="s">
        <v>88</v>
      </c>
      <c r="E109" s="29" t="s">
        <v>89</v>
      </c>
      <c r="F109" s="141"/>
      <c r="G109" s="132"/>
      <c r="H109" s="132"/>
      <c r="I109" s="132"/>
      <c r="J109" s="63"/>
      <c r="K109" s="133"/>
      <c r="L109" s="134"/>
      <c r="M109" s="162"/>
      <c r="N109" s="135"/>
      <c r="O109" s="133"/>
      <c r="P109" s="63"/>
      <c r="Q109" s="63"/>
      <c r="R109" s="136"/>
      <c r="S109" s="161"/>
    </row>
    <row r="110" spans="2:20" s="120" customFormat="1" ht="12.75" customHeight="1" x14ac:dyDescent="0.2">
      <c r="B110" s="121"/>
      <c r="C110" s="130"/>
      <c r="D110" s="29"/>
      <c r="E110" s="29" t="s">
        <v>16</v>
      </c>
      <c r="F110" s="131"/>
      <c r="G110" s="132"/>
      <c r="H110" s="132"/>
      <c r="I110" s="132"/>
      <c r="J110" s="63"/>
      <c r="K110" s="133"/>
      <c r="L110" s="134"/>
      <c r="M110" s="162"/>
      <c r="N110" s="135"/>
      <c r="O110" s="133"/>
      <c r="P110" s="63"/>
      <c r="Q110" s="63"/>
      <c r="R110" s="136"/>
      <c r="S110" s="161"/>
    </row>
    <row r="111" spans="2:20" s="120" customFormat="1" x14ac:dyDescent="0.2">
      <c r="B111" s="137"/>
      <c r="C111" s="130"/>
      <c r="D111" s="29"/>
      <c r="E111" s="29" t="s">
        <v>81</v>
      </c>
      <c r="F111" s="131">
        <v>15</v>
      </c>
      <c r="G111" s="132"/>
      <c r="H111" s="132"/>
      <c r="I111" s="132"/>
      <c r="J111" s="64"/>
      <c r="K111" s="138">
        <f>ROUND(PRODUCT(F111:I111),2)</f>
        <v>15</v>
      </c>
      <c r="L111" s="117"/>
      <c r="M111" s="139"/>
      <c r="N111" s="135"/>
      <c r="O111" s="140"/>
      <c r="P111" s="31"/>
      <c r="Q111" s="63">
        <f t="shared" ref="Q111" si="4">P111*K111</f>
        <v>0</v>
      </c>
      <c r="R111" s="136"/>
      <c r="S111" s="160"/>
    </row>
    <row r="112" spans="2:20" s="120" customFormat="1" x14ac:dyDescent="0.2">
      <c r="B112" s="137"/>
      <c r="C112" s="130"/>
      <c r="D112" s="29"/>
      <c r="E112" s="29"/>
      <c r="F112" s="131"/>
      <c r="G112" s="132"/>
      <c r="H112" s="132"/>
      <c r="I112" s="132"/>
      <c r="J112" s="64"/>
      <c r="K112" s="138"/>
      <c r="L112" s="117"/>
      <c r="M112" s="139"/>
      <c r="N112" s="135"/>
      <c r="O112" s="140"/>
      <c r="P112" s="31"/>
      <c r="Q112" s="63"/>
      <c r="R112" s="136"/>
      <c r="S112" s="160"/>
    </row>
    <row r="113" spans="2:20" s="120" customFormat="1" ht="10.5" customHeight="1" x14ac:dyDescent="0.2">
      <c r="B113" s="137"/>
      <c r="C113" s="130"/>
      <c r="D113" s="29"/>
      <c r="E113" s="63" t="s">
        <v>18</v>
      </c>
      <c r="F113" s="131"/>
      <c r="G113" s="132"/>
      <c r="H113" s="132"/>
      <c r="I113" s="132"/>
      <c r="J113" s="63" t="s">
        <v>41</v>
      </c>
      <c r="K113" s="138">
        <f>ROUND(SUM(K110:K112),2)</f>
        <v>15</v>
      </c>
      <c r="L113" s="134">
        <v>0</v>
      </c>
      <c r="M113" s="162">
        <v>28.3</v>
      </c>
      <c r="N113" s="135">
        <f>ROUND(PRODUCT(K113:M113),2)</f>
        <v>0</v>
      </c>
      <c r="O113" s="133"/>
      <c r="P113" s="63">
        <v>3.94</v>
      </c>
      <c r="Q113" s="27">
        <f>+P113*K113*L113</f>
        <v>0</v>
      </c>
      <c r="R113" s="136"/>
      <c r="S113" s="161"/>
    </row>
    <row r="114" spans="2:20" x14ac:dyDescent="0.2">
      <c r="B114" s="149"/>
      <c r="C114" s="150"/>
      <c r="D114" s="89"/>
      <c r="E114" s="151" t="s">
        <v>93</v>
      </c>
      <c r="F114" s="27"/>
      <c r="G114" s="27"/>
      <c r="H114" s="91"/>
      <c r="I114" s="91"/>
      <c r="J114" s="152"/>
      <c r="K114" s="140">
        <v>1E-4</v>
      </c>
      <c r="L114" s="154">
        <v>1E-8</v>
      </c>
      <c r="M114" s="153">
        <f>M113</f>
        <v>28.3</v>
      </c>
      <c r="N114" s="27">
        <f>PRODUCT(K114:M114)</f>
        <v>2.8299999999999999E-11</v>
      </c>
      <c r="O114" s="100"/>
      <c r="P114" s="31">
        <f>P113</f>
        <v>3.94</v>
      </c>
      <c r="Q114" s="27">
        <f>P114*K114*L114</f>
        <v>3.9400000000000006E-12</v>
      </c>
      <c r="R114" s="28"/>
      <c r="S114" s="156"/>
      <c r="T114" s="120"/>
    </row>
    <row r="115" spans="2:20" s="120" customFormat="1" ht="10.5" customHeight="1" x14ac:dyDescent="0.2">
      <c r="B115" s="137"/>
      <c r="C115" s="130"/>
      <c r="D115" s="29"/>
      <c r="E115" s="29"/>
      <c r="F115" s="141"/>
      <c r="G115" s="132"/>
      <c r="H115" s="132"/>
      <c r="I115" s="132"/>
      <c r="J115" s="63"/>
      <c r="K115" s="133"/>
      <c r="L115" s="134"/>
      <c r="M115" s="162"/>
      <c r="N115" s="135"/>
      <c r="O115" s="133"/>
      <c r="P115" s="63"/>
      <c r="Q115" s="63"/>
      <c r="R115" s="136"/>
      <c r="S115" s="161"/>
    </row>
    <row r="116" spans="2:20" s="120" customFormat="1" ht="45.75" customHeight="1" x14ac:dyDescent="0.2">
      <c r="B116" s="137">
        <v>62</v>
      </c>
      <c r="C116" s="130"/>
      <c r="D116" s="29" t="s">
        <v>67</v>
      </c>
      <c r="E116" s="72" t="s">
        <v>68</v>
      </c>
      <c r="F116" s="141"/>
      <c r="G116" s="132"/>
      <c r="H116" s="132"/>
      <c r="I116" s="132"/>
      <c r="J116" s="63"/>
      <c r="K116" s="133"/>
      <c r="L116" s="134"/>
      <c r="M116" s="162"/>
      <c r="N116" s="135"/>
      <c r="O116" s="133"/>
      <c r="P116" s="63"/>
      <c r="Q116" s="63"/>
      <c r="R116" s="136"/>
      <c r="S116" s="161"/>
    </row>
    <row r="117" spans="2:20" s="120" customFormat="1" ht="12.75" customHeight="1" x14ac:dyDescent="0.2">
      <c r="B117" s="137"/>
      <c r="C117" s="130"/>
      <c r="D117" s="29"/>
      <c r="E117" s="29" t="s">
        <v>16</v>
      </c>
      <c r="F117" s="131"/>
      <c r="G117" s="132"/>
      <c r="H117" s="132"/>
      <c r="I117" s="132"/>
      <c r="J117" s="63"/>
      <c r="K117" s="133"/>
      <c r="L117" s="134"/>
      <c r="M117" s="162"/>
      <c r="N117" s="135"/>
      <c r="O117" s="133"/>
      <c r="P117" s="63"/>
      <c r="Q117" s="63"/>
      <c r="R117" s="136"/>
      <c r="S117" s="161"/>
    </row>
    <row r="118" spans="2:20" s="120" customFormat="1" x14ac:dyDescent="0.2">
      <c r="B118" s="137"/>
      <c r="C118" s="130"/>
      <c r="D118" s="29"/>
      <c r="E118" s="29" t="s">
        <v>90</v>
      </c>
      <c r="F118" s="131">
        <v>-45</v>
      </c>
      <c r="G118" s="132"/>
      <c r="H118" s="132"/>
      <c r="I118" s="132"/>
      <c r="J118" s="64"/>
      <c r="K118" s="138">
        <f>ROUND(PRODUCT(F118:I118),2)</f>
        <v>-45</v>
      </c>
      <c r="L118" s="117"/>
      <c r="M118" s="139"/>
      <c r="N118" s="135"/>
      <c r="O118" s="140"/>
      <c r="P118" s="31"/>
      <c r="Q118" s="63">
        <f t="shared" ref="Q118:Q119" si="5">P118*K118</f>
        <v>0</v>
      </c>
      <c r="R118" s="136"/>
      <c r="S118" s="160"/>
    </row>
    <row r="119" spans="2:20" s="120" customFormat="1" x14ac:dyDescent="0.2">
      <c r="B119" s="137"/>
      <c r="C119" s="130"/>
      <c r="D119" s="29"/>
      <c r="E119" s="29" t="s">
        <v>91</v>
      </c>
      <c r="F119" s="131">
        <v>150</v>
      </c>
      <c r="G119" s="132"/>
      <c r="H119" s="132"/>
      <c r="I119" s="132"/>
      <c r="J119" s="64"/>
      <c r="K119" s="138">
        <f>ROUND(PRODUCT(F119:I119),2)</f>
        <v>150</v>
      </c>
      <c r="L119" s="117"/>
      <c r="M119" s="139"/>
      <c r="N119" s="135"/>
      <c r="O119" s="140"/>
      <c r="P119" s="31"/>
      <c r="Q119" s="63">
        <f t="shared" si="5"/>
        <v>0</v>
      </c>
      <c r="R119" s="136"/>
      <c r="S119" s="160"/>
    </row>
    <row r="120" spans="2:20" s="120" customFormat="1" x14ac:dyDescent="0.2">
      <c r="B120" s="137"/>
      <c r="C120" s="130"/>
      <c r="D120" s="29"/>
      <c r="E120" s="29"/>
      <c r="F120" s="131"/>
      <c r="G120" s="132"/>
      <c r="H120" s="132"/>
      <c r="I120" s="132"/>
      <c r="J120" s="64"/>
      <c r="K120" s="138"/>
      <c r="L120" s="117"/>
      <c r="M120" s="139"/>
      <c r="N120" s="135"/>
      <c r="O120" s="140"/>
      <c r="P120" s="31"/>
      <c r="Q120" s="63"/>
      <c r="R120" s="136"/>
      <c r="S120" s="160"/>
    </row>
    <row r="121" spans="2:20" s="120" customFormat="1" ht="10.5" customHeight="1" x14ac:dyDescent="0.2">
      <c r="B121" s="137"/>
      <c r="C121" s="130"/>
      <c r="D121" s="29"/>
      <c r="E121" s="63" t="s">
        <v>20</v>
      </c>
      <c r="F121" s="131"/>
      <c r="G121" s="132"/>
      <c r="H121" s="132"/>
      <c r="I121" s="132"/>
      <c r="J121" s="63" t="s">
        <v>40</v>
      </c>
      <c r="K121" s="138">
        <f>ROUND(SUM(K118:K120),2)</f>
        <v>105</v>
      </c>
      <c r="L121" s="134">
        <v>0</v>
      </c>
      <c r="M121" s="162">
        <v>14.03</v>
      </c>
      <c r="N121" s="135">
        <f>ROUND(PRODUCT(K121:M121),2)</f>
        <v>0</v>
      </c>
      <c r="O121" s="133"/>
      <c r="P121" s="63">
        <v>0.5</v>
      </c>
      <c r="Q121" s="27">
        <f>+P121*K121*L121</f>
        <v>0</v>
      </c>
      <c r="R121" s="136"/>
      <c r="S121" s="161"/>
    </row>
    <row r="122" spans="2:20" x14ac:dyDescent="0.2">
      <c r="B122" s="149"/>
      <c r="C122" s="150"/>
      <c r="D122" s="89"/>
      <c r="E122" s="151" t="s">
        <v>93</v>
      </c>
      <c r="F122" s="27"/>
      <c r="G122" s="27"/>
      <c r="H122" s="91"/>
      <c r="I122" s="91"/>
      <c r="J122" s="152"/>
      <c r="K122" s="140">
        <v>1.0000000000000001E-5</v>
      </c>
      <c r="L122" s="154">
        <v>9.9999999999999995E-7</v>
      </c>
      <c r="M122" s="153">
        <f>M121</f>
        <v>14.03</v>
      </c>
      <c r="N122" s="27">
        <f>PRODUCT(K122:M122)</f>
        <v>1.403E-10</v>
      </c>
      <c r="O122" s="100"/>
      <c r="P122" s="31">
        <f>P121</f>
        <v>0.5</v>
      </c>
      <c r="Q122" s="27">
        <f>P122*K122*L122</f>
        <v>5.0000000000000005E-12</v>
      </c>
      <c r="R122" s="28"/>
      <c r="S122" s="156"/>
      <c r="T122" s="120"/>
    </row>
    <row r="123" spans="2:20" s="120" customFormat="1" ht="10.5" customHeight="1" x14ac:dyDescent="0.2">
      <c r="B123" s="137"/>
      <c r="C123" s="130"/>
      <c r="D123" s="29"/>
      <c r="E123" s="63"/>
      <c r="F123" s="131"/>
      <c r="G123" s="132"/>
      <c r="H123" s="132"/>
      <c r="I123" s="132"/>
      <c r="J123" s="63"/>
      <c r="K123" s="133"/>
      <c r="L123" s="134"/>
      <c r="M123" s="162"/>
      <c r="N123" s="135"/>
      <c r="O123" s="133"/>
      <c r="P123" s="142"/>
      <c r="Q123" s="63"/>
      <c r="R123" s="136"/>
      <c r="S123" s="161"/>
    </row>
    <row r="124" spans="2:20" x14ac:dyDescent="0.2">
      <c r="B124" s="26"/>
      <c r="C124" s="50"/>
      <c r="D124" s="51"/>
      <c r="E124" s="52"/>
      <c r="F124" s="53"/>
      <c r="G124" s="53"/>
      <c r="H124" s="54"/>
      <c r="I124" s="54"/>
      <c r="J124" s="55"/>
      <c r="K124" s="53"/>
      <c r="L124" s="118"/>
      <c r="M124" s="56"/>
      <c r="N124" s="77"/>
      <c r="O124" s="102"/>
      <c r="P124" s="57"/>
      <c r="Q124" s="58"/>
      <c r="R124" s="85"/>
      <c r="S124" s="156"/>
    </row>
    <row r="125" spans="2:20" s="120" customFormat="1" ht="26.4" x14ac:dyDescent="0.2">
      <c r="B125" s="137"/>
      <c r="C125" s="143"/>
      <c r="D125" s="122"/>
      <c r="E125" s="46" t="str">
        <f>CONCATENATE("Totale fase ",E76)</f>
        <v>Totale fase Totale fase Impianto Idrico Antincendio</v>
      </c>
      <c r="F125" s="123"/>
      <c r="G125" s="124"/>
      <c r="H125" s="124"/>
      <c r="I125" s="124"/>
      <c r="J125" s="125"/>
      <c r="K125" s="126"/>
      <c r="L125" s="144"/>
      <c r="M125" s="145"/>
      <c r="N125" s="146"/>
      <c r="O125" s="147">
        <f>SUM(N79:N123)</f>
        <v>4495.6080000002657</v>
      </c>
      <c r="P125" s="148"/>
      <c r="Q125" s="148"/>
      <c r="R125" s="147">
        <f>SUM(Q79:Q123)</f>
        <v>65.214000000010358</v>
      </c>
      <c r="S125" s="161"/>
    </row>
    <row r="126" spans="2:20" ht="10.8" thickBot="1" x14ac:dyDescent="0.25">
      <c r="B126" s="26"/>
      <c r="C126" s="50"/>
      <c r="D126" s="51"/>
      <c r="E126" s="52"/>
      <c r="F126" s="53"/>
      <c r="G126" s="53"/>
      <c r="H126" s="54"/>
      <c r="I126" s="54"/>
      <c r="J126" s="55"/>
      <c r="K126" s="53"/>
      <c r="L126" s="118"/>
      <c r="M126" s="56"/>
      <c r="N126" s="77"/>
      <c r="O126" s="102"/>
      <c r="P126" s="57"/>
      <c r="Q126" s="58"/>
      <c r="R126" s="85"/>
      <c r="S126" s="156"/>
    </row>
    <row r="127" spans="2:20" ht="12.6" thickTop="1" thickBot="1" x14ac:dyDescent="0.25">
      <c r="B127" s="59"/>
      <c r="C127" s="60"/>
      <c r="D127" s="61"/>
      <c r="E127" s="65" t="s">
        <v>15</v>
      </c>
      <c r="F127" s="66"/>
      <c r="G127" s="66"/>
      <c r="H127" s="67"/>
      <c r="I127" s="67"/>
      <c r="J127" s="68"/>
      <c r="K127" s="66"/>
      <c r="L127" s="97"/>
      <c r="M127" s="69"/>
      <c r="N127" s="78"/>
      <c r="O127" s="103">
        <f>+ROUND(SUM(O4:O126),2)</f>
        <v>9412.9699999999993</v>
      </c>
      <c r="P127" s="70"/>
      <c r="Q127" s="70"/>
      <c r="R127" s="86">
        <f>ROUND(SUM(R4:R126),2)</f>
        <v>222.1</v>
      </c>
      <c r="S127" s="156"/>
    </row>
    <row r="128" spans="2:20" ht="12" thickTop="1" x14ac:dyDescent="0.2">
      <c r="B128" s="7"/>
      <c r="C128" s="9"/>
      <c r="D128" s="9"/>
      <c r="E128" s="9"/>
      <c r="F128" s="9"/>
      <c r="G128" s="9"/>
      <c r="H128" s="9"/>
      <c r="I128" s="9"/>
      <c r="J128" s="9"/>
      <c r="K128" s="9"/>
      <c r="L128" s="98"/>
      <c r="M128" s="10"/>
      <c r="N128" s="79"/>
      <c r="O128" s="104"/>
      <c r="P128" s="11"/>
      <c r="Q128" s="12"/>
      <c r="R128" s="87"/>
    </row>
    <row r="129" spans="2:18" ht="11.4" x14ac:dyDescent="0.2">
      <c r="B129" s="105"/>
      <c r="C129" s="8"/>
      <c r="D129" s="8"/>
      <c r="E129" s="165"/>
      <c r="F129" s="165"/>
      <c r="G129" s="165"/>
      <c r="H129" s="165"/>
      <c r="I129" s="165"/>
      <c r="J129" s="165"/>
      <c r="K129" s="165"/>
      <c r="L129" s="165"/>
      <c r="M129" s="165"/>
      <c r="N129" s="165"/>
      <c r="O129" s="165"/>
      <c r="P129" s="13"/>
      <c r="Q129" s="14"/>
      <c r="R129" s="88"/>
    </row>
    <row r="130" spans="2:18" x14ac:dyDescent="0.2">
      <c r="E130" s="165"/>
      <c r="F130" s="165"/>
      <c r="G130" s="165"/>
      <c r="H130" s="165"/>
      <c r="I130" s="165"/>
      <c r="J130" s="165"/>
      <c r="K130" s="165"/>
      <c r="L130" s="165"/>
      <c r="M130" s="165"/>
      <c r="N130" s="165"/>
      <c r="O130" s="165"/>
      <c r="P130" s="2"/>
    </row>
  </sheetData>
  <mergeCells count="2">
    <mergeCell ref="E129:O130"/>
    <mergeCell ref="L2:L3"/>
  </mergeCells>
  <phoneticPr fontId="0" type="noConversion"/>
  <conditionalFormatting sqref="E246:E64523">
    <cfRule type="expression" dxfId="47" priority="451" stopIfTrue="1">
      <formula>#REF!="1"</formula>
    </cfRule>
    <cfRule type="expression" dxfId="46" priority="452" stopIfTrue="1">
      <formula>#REF!="2"</formula>
    </cfRule>
    <cfRule type="expression" dxfId="45" priority="453" stopIfTrue="1">
      <formula>#REF!="3"</formula>
    </cfRule>
  </conditionalFormatting>
  <conditionalFormatting sqref="F246:J64523">
    <cfRule type="expression" dxfId="44" priority="454" stopIfTrue="1">
      <formula>#REF!="3"</formula>
    </cfRule>
  </conditionalFormatting>
  <conditionalFormatting sqref="K246:K64523">
    <cfRule type="expression" dxfId="43" priority="455" stopIfTrue="1">
      <formula>#REF!="1"</formula>
    </cfRule>
    <cfRule type="expression" dxfId="42" priority="456" stopIfTrue="1">
      <formula>#REF!="3"</formula>
    </cfRule>
    <cfRule type="expression" dxfId="41" priority="457" stopIfTrue="1">
      <formula>_OIP1="3"</formula>
    </cfRule>
  </conditionalFormatting>
  <conditionalFormatting sqref="E2">
    <cfRule type="expression" dxfId="40" priority="458" stopIfTrue="1">
      <formula>#REF!="1"</formula>
    </cfRule>
    <cfRule type="expression" dxfId="39" priority="459" stopIfTrue="1">
      <formula>#REF!="2"</formula>
    </cfRule>
    <cfRule type="expression" dxfId="38" priority="460" stopIfTrue="1">
      <formula>#REF!="3"</formula>
    </cfRule>
  </conditionalFormatting>
  <conditionalFormatting sqref="E3">
    <cfRule type="expression" dxfId="37" priority="461" stopIfTrue="1">
      <formula>#REF!="1"</formula>
    </cfRule>
    <cfRule type="expression" dxfId="36" priority="462" stopIfTrue="1">
      <formula>#REF!="2"</formula>
    </cfRule>
    <cfRule type="expression" dxfId="35" priority="463" stopIfTrue="1">
      <formula>#REF!="3"</formula>
    </cfRule>
  </conditionalFormatting>
  <conditionalFormatting sqref="F2:J2 H3:J3">
    <cfRule type="expression" dxfId="34" priority="464" stopIfTrue="1">
      <formula>#REF!="3"</formula>
    </cfRule>
  </conditionalFormatting>
  <conditionalFormatting sqref="F3:G3">
    <cfRule type="expression" dxfId="33" priority="466" stopIfTrue="1">
      <formula>#REF!="3"</formula>
    </cfRule>
  </conditionalFormatting>
  <conditionalFormatting sqref="K2 M2:R2">
    <cfRule type="expression" dxfId="32" priority="467" stopIfTrue="1">
      <formula>#REF!="1"</formula>
    </cfRule>
    <cfRule type="expression" dxfId="31" priority="468" stopIfTrue="1">
      <formula>#REF!="3"</formula>
    </cfRule>
    <cfRule type="expression" dxfId="30" priority="469" stopIfTrue="1">
      <formula>_OIP1="3"</formula>
    </cfRule>
  </conditionalFormatting>
  <conditionalFormatting sqref="K3 M3:R3">
    <cfRule type="expression" dxfId="29" priority="470" stopIfTrue="1">
      <formula>#REF!="1"</formula>
    </cfRule>
    <cfRule type="expression" dxfId="28" priority="471" stopIfTrue="1">
      <formula>#REF!="3"</formula>
    </cfRule>
    <cfRule type="expression" dxfId="27" priority="472" stopIfTrue="1">
      <formula>_OIP1="3"</formula>
    </cfRule>
  </conditionalFormatting>
  <conditionalFormatting sqref="P76:P77">
    <cfRule type="expression" dxfId="26" priority="51">
      <formula>T76="3"</formula>
    </cfRule>
  </conditionalFormatting>
  <conditionalFormatting sqref="P76:R77">
    <cfRule type="expression" dxfId="25" priority="46">
      <formula>T76="3"</formula>
    </cfRule>
  </conditionalFormatting>
  <conditionalFormatting sqref="P76:P77">
    <cfRule type="expression" dxfId="24" priority="50">
      <formula>T76="3"</formula>
    </cfRule>
  </conditionalFormatting>
  <conditionalFormatting sqref="P76:P77">
    <cfRule type="expression" dxfId="23" priority="49">
      <formula>T76="3"</formula>
    </cfRule>
  </conditionalFormatting>
  <conditionalFormatting sqref="P76:R77">
    <cfRule type="expression" dxfId="22" priority="48">
      <formula>T76="3"</formula>
    </cfRule>
  </conditionalFormatting>
  <conditionalFormatting sqref="P76:R77">
    <cfRule type="expression" dxfId="21" priority="47">
      <formula>T76="3"</formula>
    </cfRule>
  </conditionalFormatting>
  <conditionalFormatting sqref="L2">
    <cfRule type="expression" dxfId="20" priority="20" stopIfTrue="1">
      <formula>#REF!="1"</formula>
    </cfRule>
    <cfRule type="expression" dxfId="19" priority="21" stopIfTrue="1">
      <formula>#REF!="3"</formula>
    </cfRule>
    <cfRule type="expression" dxfId="18" priority="22" stopIfTrue="1">
      <formula>_OIP1="3"</formula>
    </cfRule>
  </conditionalFormatting>
  <conditionalFormatting sqref="P125:Q125">
    <cfRule type="expression" dxfId="17" priority="13">
      <formula>T125="3"</formula>
    </cfRule>
  </conditionalFormatting>
  <conditionalFormatting sqref="P125">
    <cfRule type="expression" dxfId="16" priority="18">
      <formula>T125="3"</formula>
    </cfRule>
  </conditionalFormatting>
  <conditionalFormatting sqref="P125">
    <cfRule type="expression" dxfId="15" priority="17">
      <formula>T125="3"</formula>
    </cfRule>
  </conditionalFormatting>
  <conditionalFormatting sqref="P125">
    <cfRule type="expression" dxfId="14" priority="16">
      <formula>T125="3"</formula>
    </cfRule>
  </conditionalFormatting>
  <conditionalFormatting sqref="P125:Q125">
    <cfRule type="expression" dxfId="13" priority="15">
      <formula>T125="3"</formula>
    </cfRule>
  </conditionalFormatting>
  <conditionalFormatting sqref="P125:Q125">
    <cfRule type="expression" dxfId="12" priority="14">
      <formula>T125="3"</formula>
    </cfRule>
  </conditionalFormatting>
  <conditionalFormatting sqref="N47">
    <cfRule type="expression" dxfId="11" priority="12" stopIfTrue="1">
      <formula>K47&lt;0</formula>
    </cfRule>
  </conditionalFormatting>
  <conditionalFormatting sqref="E47">
    <cfRule type="expression" dxfId="10" priority="9" stopIfTrue="1">
      <formula>O47="1"</formula>
    </cfRule>
    <cfRule type="expression" dxfId="9" priority="10" stopIfTrue="1">
      <formula>O47="2"</formula>
    </cfRule>
    <cfRule type="expression" dxfId="8" priority="11" stopIfTrue="1">
      <formula>K47&lt;0</formula>
    </cfRule>
  </conditionalFormatting>
  <conditionalFormatting sqref="F47">
    <cfRule type="expression" dxfId="7" priority="8" stopIfTrue="1">
      <formula>K47&lt;0</formula>
    </cfRule>
  </conditionalFormatting>
  <conditionalFormatting sqref="G47">
    <cfRule type="expression" dxfId="6" priority="7" stopIfTrue="1">
      <formula>K47&lt;0</formula>
    </cfRule>
  </conditionalFormatting>
  <conditionalFormatting sqref="H47 J47">
    <cfRule type="expression" dxfId="5" priority="6" stopIfTrue="1">
      <formula>K47&lt;0</formula>
    </cfRule>
  </conditionalFormatting>
  <conditionalFormatting sqref="I47">
    <cfRule type="expression" dxfId="4" priority="5" stopIfTrue="1">
      <formula>K47&lt;0</formula>
    </cfRule>
  </conditionalFormatting>
  <conditionalFormatting sqref="K47">
    <cfRule type="expression" dxfId="3" priority="2" stopIfTrue="1">
      <formula>Q47="1"</formula>
    </cfRule>
    <cfRule type="expression" dxfId="2" priority="3" stopIfTrue="1">
      <formula>Q47="3"</formula>
    </cfRule>
    <cfRule type="expression" dxfId="1" priority="4" stopIfTrue="1">
      <formula>K47&lt;0</formula>
    </cfRule>
  </conditionalFormatting>
  <conditionalFormatting sqref="L47:M47">
    <cfRule type="expression" dxfId="0" priority="1" stopIfTrue="1">
      <formula>J47&lt;0</formula>
    </cfRule>
  </conditionalFormatting>
  <pageMargins left="0.78740157480314965" right="0" top="0.78740157480314965" bottom="0.78740157480314965" header="0.51181102362204722" footer="0.59055118110236227"/>
  <pageSetup paperSize="9" scale="75" fitToHeight="0" orientation="landscape" r:id="rId1"/>
  <headerFooter alignWithMargins="0">
    <oddHeader>&amp;CPiattaforma Ambulanti Carne - Lotto 1.03 - stato consistenza lavori eseguiti&amp;Rstima &amp;A</oddHeader>
    <oddFooter>&amp;L&amp;D&amp;R&amp;P/&amp;N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J10" sqref="J10"/>
    </sheetView>
  </sheetViews>
  <sheetFormatPr defaultColWidth="9.28515625" defaultRowHeight="10.5" customHeight="1" x14ac:dyDescent="0.2"/>
  <sheetData>
    <row r="1" spans="1:3" ht="10.5" customHeight="1" x14ac:dyDescent="0.2">
      <c r="A1" t="s">
        <v>3</v>
      </c>
      <c r="B1">
        <v>4</v>
      </c>
      <c r="C1">
        <v>0</v>
      </c>
    </row>
    <row r="2" spans="1:3" ht="10.5" customHeight="1" x14ac:dyDescent="0.2">
      <c r="A2" t="s">
        <v>2</v>
      </c>
    </row>
    <row r="3" spans="1:3" ht="10.5" customHeight="1" x14ac:dyDescent="0.2">
      <c r="A3" t="s">
        <v>1</v>
      </c>
    </row>
    <row r="4" spans="1:3" ht="10.5" customHeight="1" x14ac:dyDescent="0.2">
      <c r="A4" t="s">
        <v>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Impianto Idrico Antincendio</vt:lpstr>
      <vt:lpstr>'Impianto Idrico Antincendio'!Area_stampa</vt:lpstr>
      <vt:lpstr>'Impianto Idrico Antincendio'!Titoli_stampa</vt:lpstr>
    </vt:vector>
  </TitlesOfParts>
  <Company>ACCA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Andrea Poloni</cp:lastModifiedBy>
  <cp:lastPrinted>2015-03-05T09:35:21Z</cp:lastPrinted>
  <dcterms:created xsi:type="dcterms:W3CDTF">2005-07-14T10:38:54Z</dcterms:created>
  <dcterms:modified xsi:type="dcterms:W3CDTF">2015-03-13T16:59:33Z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