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88" yWindow="384" windowWidth="14052" windowHeight="8484" activeTab="1"/>
  </bookViews>
  <sheets>
    <sheet name="Riepilogo" sheetId="4" r:id="rId1"/>
    <sheet name="Sintesi" sheetId="1" r:id="rId2"/>
  </sheets>
  <definedNames>
    <definedName name="_xlnm.Print_Area" localSheetId="0">Riepilogo!$A$1:$H$40</definedName>
    <definedName name="_xlnm.Print_Area" localSheetId="1">Sintesi!$B$1:$H$22</definedName>
    <definedName name="_xlnm.Print_Titles" localSheetId="0">Riepilogo!$1:$1</definedName>
  </definedNames>
  <calcPr calcId="152511"/>
</workbook>
</file>

<file path=xl/calcChain.xml><?xml version="1.0" encoding="utf-8"?>
<calcChain xmlns="http://schemas.openxmlformats.org/spreadsheetml/2006/main">
  <c r="F38" i="4" l="1"/>
  <c r="F39" i="4" l="1"/>
  <c r="C47" i="4" l="1"/>
  <c r="C49" i="4" s="1"/>
  <c r="C46" i="4"/>
  <c r="F45" i="4"/>
  <c r="C45" i="4"/>
  <c r="C44" i="4"/>
  <c r="F37" i="4"/>
  <c r="F36" i="4"/>
  <c r="F35" i="4"/>
  <c r="E31" i="4"/>
  <c r="E39" i="4" s="1"/>
  <c r="H29" i="4"/>
  <c r="H26" i="4"/>
  <c r="D26" i="4"/>
  <c r="C26" i="4"/>
  <c r="H22" i="4"/>
  <c r="H19" i="4"/>
  <c r="H18" i="4"/>
  <c r="D17" i="4"/>
  <c r="C17" i="4"/>
  <c r="D16" i="4"/>
  <c r="C16" i="4"/>
  <c r="H13" i="4"/>
  <c r="H12" i="4"/>
  <c r="D12" i="4"/>
  <c r="C12" i="4"/>
  <c r="H10" i="4"/>
  <c r="H6" i="4"/>
  <c r="D6" i="4"/>
  <c r="C6" i="4"/>
  <c r="C31" i="4" s="1"/>
  <c r="H5" i="4"/>
  <c r="D5" i="4"/>
  <c r="C5" i="4"/>
  <c r="F31" i="4"/>
  <c r="D4" i="4"/>
  <c r="D31" i="4" s="1"/>
  <c r="C4" i="4"/>
  <c r="F42" i="4" l="1"/>
  <c r="G31" i="4"/>
  <c r="H16" i="4"/>
  <c r="H17" i="4"/>
  <c r="F3" i="1"/>
  <c r="H31" i="4"/>
  <c r="C53" i="4"/>
  <c r="H4" i="4"/>
  <c r="F44" i="4" l="1"/>
  <c r="F47" i="4" s="1"/>
  <c r="F49" i="4" s="1"/>
  <c r="F5" i="1"/>
  <c r="F55" i="4"/>
  <c r="H42" i="4"/>
  <c r="F6" i="1"/>
  <c r="C7" i="1"/>
  <c r="C6" i="1"/>
  <c r="C5" i="1"/>
  <c r="F57" i="4" l="1"/>
  <c r="F59" i="4" s="1"/>
  <c r="H44" i="4"/>
  <c r="C8" i="1"/>
  <c r="C14" i="1" l="1"/>
  <c r="C10" i="1"/>
  <c r="F8" i="1" l="1"/>
  <c r="F10" i="1" s="1"/>
  <c r="F16" i="1" l="1"/>
  <c r="H5" i="1" l="1"/>
  <c r="H3" i="1"/>
  <c r="F18" i="1" l="1"/>
  <c r="F20" i="1" s="1"/>
</calcChain>
</file>

<file path=xl/sharedStrings.xml><?xml version="1.0" encoding="utf-8"?>
<sst xmlns="http://schemas.openxmlformats.org/spreadsheetml/2006/main" count="87" uniqueCount="68">
  <si>
    <t>WBS</t>
  </si>
  <si>
    <t>DESIGNAZIONE DEI LAVORI</t>
  </si>
  <si>
    <t>%</t>
  </si>
  <si>
    <t>YA.1.E.03.02</t>
  </si>
  <si>
    <t>Esecuzione Lavori-Sbancamenti, sottoservizi e opere civili</t>
  </si>
  <si>
    <t>YA.1.E.03.02.01</t>
  </si>
  <si>
    <t>Scavi e sbancamenti</t>
  </si>
  <si>
    <t>YA.1.E.03.02.02</t>
  </si>
  <si>
    <t>Opere di fondazione</t>
  </si>
  <si>
    <t>YA.1.E.03.02.03</t>
  </si>
  <si>
    <t>Strutture metalliche</t>
  </si>
  <si>
    <t>YA.1.E.03.03</t>
  </si>
  <si>
    <t>Finiture</t>
  </si>
  <si>
    <t>YA.1.E.03.03.01</t>
  </si>
  <si>
    <t>Pavimentazioni</t>
  </si>
  <si>
    <t>YA.1.E.03.03.02</t>
  </si>
  <si>
    <t>Pannellature termoisolanti e coperture</t>
  </si>
  <si>
    <t>YA.1.E.03.03.03</t>
  </si>
  <si>
    <t>Porte, Portoni ed infissi</t>
  </si>
  <si>
    <t>YA.1.E.03.04</t>
  </si>
  <si>
    <t>Impianti</t>
  </si>
  <si>
    <t>YA.1.E.03.04.01</t>
  </si>
  <si>
    <t>Impianto elettrico</t>
  </si>
  <si>
    <t>YA.1.E.03.04.02</t>
  </si>
  <si>
    <t>Impianto idrico sanitario</t>
  </si>
  <si>
    <t>YA.1.E.03.04.03</t>
  </si>
  <si>
    <t>Rete scarico acque bianche</t>
  </si>
  <si>
    <t>YA.1.E.03.04.04</t>
  </si>
  <si>
    <t>Rete scarico acque nere e grigie</t>
  </si>
  <si>
    <t>YA.1.E.03.05</t>
  </si>
  <si>
    <t>Sistemazioni esterne</t>
  </si>
  <si>
    <t>YA.1.E.03.05.01</t>
  </si>
  <si>
    <t>Rifacimento pavimentazione esterna sottopensilina</t>
  </si>
  <si>
    <t>YA.1.E.03.06</t>
  </si>
  <si>
    <t>Impianto Idrico Antincendio</t>
  </si>
  <si>
    <t>YA.1.E.03.06.01</t>
  </si>
  <si>
    <t>Realizzazione cabina MT/BT</t>
  </si>
  <si>
    <t>Opere civili cabina</t>
  </si>
  <si>
    <t>T O T A L E  euro</t>
  </si>
  <si>
    <t xml:space="preserve">IMPORTO LAVORI SOGGETTI A RIBASSO D'ASTA </t>
  </si>
  <si>
    <t>IMPORTO COMPLESSIVO DELL'OPERA</t>
  </si>
  <si>
    <t>RIBASSO</t>
  </si>
  <si>
    <t xml:space="preserve">ONERI INTERNI DELLA SICUREZZA </t>
  </si>
  <si>
    <t xml:space="preserve">ONERI SPECIFICI DELLA SICUREZZA </t>
  </si>
  <si>
    <t xml:space="preserve">TOTALE ONERI DELLA SICUREZZA </t>
  </si>
  <si>
    <t>IMPORTO COMPLESSIVO RIBASSATO DELL'OPERA</t>
  </si>
  <si>
    <t>il direttore dei lavori
ing. Andrea Poloni</t>
  </si>
  <si>
    <t>IMPORTO TOTALE</t>
  </si>
  <si>
    <t xml:space="preserve"> IMPORTO TOTALE SICUREZZA
€</t>
  </si>
  <si>
    <t>IMPORTO TOTALE
€</t>
  </si>
  <si>
    <t>CONSISTENZA LAVORI ESEGUTI €</t>
  </si>
  <si>
    <t>SICUREZZA LAVORI ESEGUITI
€</t>
  </si>
  <si>
    <t>Adeguamento soletta vespaio e altro
(variante 2)</t>
  </si>
  <si>
    <t>IMPORTO LAVORI ESEGUITI</t>
  </si>
  <si>
    <t>ONERI DELLA SICUREZZA</t>
  </si>
  <si>
    <t>Adeguamento scavi e rinterri perimetrali per impianti</t>
  </si>
  <si>
    <t>Porte celle BT</t>
  </si>
  <si>
    <t>Serramenenti e accessori</t>
  </si>
  <si>
    <t>Pannelli coib. Polistirene spess. 100 mm</t>
  </si>
  <si>
    <t>Materiali e componenti per impianti elettrici</t>
  </si>
  <si>
    <t xml:space="preserve">                            Milano, 12 marzo 2015</t>
  </si>
  <si>
    <t>Recinzione cantiere</t>
  </si>
  <si>
    <t>ONERI PER FERMO CANTIERE
(riconosciuti in variante febbraio '14)</t>
  </si>
  <si>
    <t>IMPORTO RIBASSATO DEI LAVORI ESEGUITI</t>
  </si>
  <si>
    <t>TOTALE CREDITI DELL'APPALTATORE</t>
  </si>
  <si>
    <t>Materiali a piè d'opera utilizzabili (salvo verifica)</t>
  </si>
  <si>
    <t xml:space="preserve">il direttore lavori        </t>
  </si>
  <si>
    <t xml:space="preserve">            Milano, 12 marzo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</si>
</sst>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.######;"/>
    <numFmt numFmtId="165" formatCode="0.000%"/>
  </numFmts>
  <fonts count="12" x14ac:knownFonts="1">
    <font>
      <sz val="11"/>
      <color theme="1"/>
      <name val="Calibri"/>
      <family val="2"/>
      <scheme val="minor"/>
    </font>
    <font>
      <b/>
      <sz val="11"/>
      <color indexed="17"/>
      <name val="Tahoma"/>
      <family val="2"/>
    </font>
    <font>
      <b/>
      <sz val="11"/>
      <name val="Tahoma"/>
      <family val="2"/>
    </font>
    <font>
      <sz val="9"/>
      <name val="Tahoma"/>
      <family val="2"/>
    </font>
    <font>
      <b/>
      <sz val="12"/>
      <name val="Tahoma"/>
      <family val="2"/>
    </font>
    <font>
      <b/>
      <sz val="10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8"/>
      <name val="Tahoma"/>
      <family val="2"/>
    </font>
    <font>
      <sz val="8"/>
      <color indexed="8"/>
      <name val="Tahoma"/>
      <family val="2"/>
    </font>
    <font>
      <b/>
      <sz val="9"/>
      <color indexed="17"/>
      <name val="Tahoma"/>
      <family val="2"/>
    </font>
    <font>
      <b/>
      <sz val="9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51">
    <border>
      <left/>
      <right/>
      <top/>
      <bottom/>
      <diagonal/>
    </border>
    <border>
      <left/>
      <right/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 style="thin">
        <color indexed="17"/>
      </left>
      <right style="thin">
        <color indexed="17"/>
      </right>
      <top/>
      <bottom style="thin">
        <color indexed="17"/>
      </bottom>
      <diagonal/>
    </border>
    <border>
      <left style="thin">
        <color indexed="17"/>
      </left>
      <right/>
      <top style="thin">
        <color indexed="57"/>
      </top>
      <bottom style="thin">
        <color indexed="57"/>
      </bottom>
      <diagonal/>
    </border>
    <border>
      <left/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 style="thin">
        <color indexed="57"/>
      </right>
      <top/>
      <bottom/>
      <diagonal/>
    </border>
    <border>
      <left style="thin">
        <color indexed="57"/>
      </left>
      <right/>
      <top/>
      <bottom/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/>
      <bottom/>
      <diagonal/>
    </border>
    <border>
      <left style="thin">
        <color indexed="17"/>
      </left>
      <right style="thin">
        <color indexed="17"/>
      </right>
      <top style="thin">
        <color indexed="57"/>
      </top>
      <bottom style="thin">
        <color indexed="17"/>
      </bottom>
      <diagonal/>
    </border>
    <border>
      <left style="thin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/>
      <bottom style="double">
        <color indexed="57"/>
      </bottom>
      <diagonal/>
    </border>
    <border>
      <left/>
      <right style="double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 style="thin">
        <color indexed="17"/>
      </left>
      <right style="thin">
        <color indexed="17"/>
      </right>
      <top style="thin">
        <color indexed="17"/>
      </top>
      <bottom/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thin">
        <color indexed="57"/>
      </top>
      <bottom/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/>
      <bottom/>
      <diagonal/>
    </border>
    <border>
      <left style="double">
        <color indexed="57"/>
      </left>
      <right/>
      <top/>
      <bottom style="double">
        <color indexed="57"/>
      </bottom>
      <diagonal/>
    </border>
    <border>
      <left/>
      <right/>
      <top style="thin">
        <color indexed="57"/>
      </top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double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thin">
        <color indexed="17"/>
      </left>
      <right/>
      <top/>
      <bottom style="thin">
        <color indexed="57"/>
      </bottom>
      <diagonal/>
    </border>
    <border>
      <left/>
      <right/>
      <top/>
      <bottom style="thin">
        <color indexed="57"/>
      </bottom>
      <diagonal/>
    </border>
    <border>
      <left/>
      <right style="thin">
        <color indexed="57"/>
      </right>
      <top/>
      <bottom style="thin">
        <color indexed="57"/>
      </bottom>
      <diagonal/>
    </border>
    <border>
      <left style="double">
        <color auto="1"/>
      </left>
      <right/>
      <top style="double">
        <color auto="1"/>
      </top>
      <bottom style="thin">
        <color indexed="57"/>
      </bottom>
      <diagonal/>
    </border>
    <border>
      <left/>
      <right/>
      <top style="double">
        <color auto="1"/>
      </top>
      <bottom style="thin">
        <color indexed="57"/>
      </bottom>
      <diagonal/>
    </border>
    <border>
      <left/>
      <right style="double">
        <color auto="1"/>
      </right>
      <top style="double">
        <color auto="1"/>
      </top>
      <bottom style="thin">
        <color indexed="57"/>
      </bottom>
      <diagonal/>
    </border>
    <border>
      <left style="double">
        <color auto="1"/>
      </left>
      <right/>
      <top style="thin">
        <color indexed="57"/>
      </top>
      <bottom/>
      <diagonal/>
    </border>
    <border>
      <left/>
      <right style="double">
        <color auto="1"/>
      </right>
      <top style="thin">
        <color indexed="57"/>
      </top>
      <bottom style="thin">
        <color indexed="57"/>
      </bottom>
      <diagonal/>
    </border>
    <border>
      <left style="double">
        <color auto="1"/>
      </left>
      <right style="thin">
        <color indexed="17"/>
      </right>
      <top style="thin">
        <color indexed="57"/>
      </top>
      <bottom style="thin">
        <color indexed="17"/>
      </bottom>
      <diagonal/>
    </border>
    <border>
      <left style="thin">
        <color indexed="57"/>
      </left>
      <right style="double">
        <color auto="1"/>
      </right>
      <top style="thin">
        <color indexed="57"/>
      </top>
      <bottom style="thin">
        <color indexed="57"/>
      </bottom>
      <diagonal/>
    </border>
    <border>
      <left style="double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thin">
        <color indexed="57"/>
      </left>
      <right style="double">
        <color auto="1"/>
      </right>
      <top style="thin">
        <color indexed="57"/>
      </top>
      <bottom/>
      <diagonal/>
    </border>
    <border>
      <left style="double">
        <color auto="1"/>
      </left>
      <right style="thin">
        <color indexed="17"/>
      </right>
      <top/>
      <bottom style="thin">
        <color indexed="17"/>
      </bottom>
      <diagonal/>
    </border>
    <border>
      <left style="thin">
        <color indexed="57"/>
      </left>
      <right style="double">
        <color auto="1"/>
      </right>
      <top/>
      <bottom/>
      <diagonal/>
    </border>
    <border>
      <left style="thin">
        <color indexed="57"/>
      </left>
      <right style="double">
        <color auto="1"/>
      </right>
      <top/>
      <bottom style="thin">
        <color indexed="57"/>
      </bottom>
      <diagonal/>
    </border>
    <border>
      <left style="double">
        <color auto="1"/>
      </left>
      <right/>
      <top/>
      <bottom style="double">
        <color indexed="57"/>
      </bottom>
      <diagonal/>
    </border>
    <border>
      <left/>
      <right style="double">
        <color auto="1"/>
      </right>
      <top/>
      <bottom style="double">
        <color indexed="57"/>
      </bottom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49" fontId="1" fillId="2" borderId="0" xfId="0" applyNumberFormat="1" applyFont="1" applyFill="1" applyBorder="1" applyAlignment="1">
      <alignment vertical="center" wrapText="1"/>
    </xf>
    <xf numFmtId="0" fontId="2" fillId="0" borderId="0" xfId="0" applyFont="1" applyBorder="1"/>
    <xf numFmtId="164" fontId="4" fillId="3" borderId="2" xfId="0" applyNumberFormat="1" applyFont="1" applyFill="1" applyBorder="1" applyAlignment="1">
      <alignment horizontal="left" vertical="top" wrapText="1"/>
    </xf>
    <xf numFmtId="0" fontId="0" fillId="0" borderId="0" xfId="0" applyBorder="1"/>
    <xf numFmtId="164" fontId="5" fillId="3" borderId="2" xfId="0" applyNumberFormat="1" applyFont="1" applyFill="1" applyBorder="1" applyAlignment="1">
      <alignment horizontal="left" vertical="top" wrapText="1"/>
    </xf>
    <xf numFmtId="49" fontId="0" fillId="0" borderId="2" xfId="0" applyNumberFormat="1" applyFill="1" applyBorder="1" applyAlignment="1">
      <alignment horizontal="right" vertical="top" wrapText="1"/>
    </xf>
    <xf numFmtId="2" fontId="0" fillId="2" borderId="2" xfId="0" applyNumberFormat="1" applyFill="1" applyBorder="1" applyAlignment="1">
      <alignment horizontal="right" vertical="top" wrapText="1"/>
    </xf>
    <xf numFmtId="2" fontId="0" fillId="2" borderId="3" xfId="0" applyNumberFormat="1" applyFill="1" applyBorder="1" applyAlignment="1">
      <alignment horizontal="right" vertical="top" wrapText="1"/>
    </xf>
    <xf numFmtId="2" fontId="0" fillId="2" borderId="0" xfId="0" applyNumberFormat="1" applyFill="1" applyBorder="1" applyAlignment="1">
      <alignment horizontal="right" vertical="top" wrapText="1"/>
    </xf>
    <xf numFmtId="49" fontId="0" fillId="2" borderId="2" xfId="0" applyNumberFormat="1" applyFill="1" applyBorder="1" applyAlignment="1">
      <alignment horizontal="right" vertical="top" wrapText="1"/>
    </xf>
    <xf numFmtId="49" fontId="0" fillId="2" borderId="3" xfId="0" applyNumberFormat="1" applyFill="1" applyBorder="1" applyAlignment="1">
      <alignment horizontal="right" vertical="top" wrapText="1"/>
    </xf>
    <xf numFmtId="49" fontId="0" fillId="2" borderId="0" xfId="0" applyNumberFormat="1" applyFill="1" applyBorder="1" applyAlignment="1">
      <alignment horizontal="right" vertical="top" wrapText="1"/>
    </xf>
    <xf numFmtId="164" fontId="5" fillId="0" borderId="2" xfId="0" applyNumberFormat="1" applyFont="1" applyBorder="1" applyAlignment="1">
      <alignment horizontal="left" vertical="top" wrapText="1"/>
    </xf>
    <xf numFmtId="164" fontId="0" fillId="0" borderId="2" xfId="0" applyNumberFormat="1" applyBorder="1" applyAlignment="1">
      <alignment horizontal="left" vertical="top" wrapText="1"/>
    </xf>
    <xf numFmtId="164" fontId="5" fillId="0" borderId="4" xfId="0" applyNumberFormat="1" applyFont="1" applyBorder="1" applyAlignment="1">
      <alignment horizontal="left" vertical="top" wrapText="1"/>
    </xf>
    <xf numFmtId="2" fontId="6" fillId="2" borderId="0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right" wrapText="1"/>
    </xf>
    <xf numFmtId="164" fontId="5" fillId="0" borderId="0" xfId="0" applyNumberFormat="1" applyFont="1" applyBorder="1" applyAlignment="1">
      <alignment horizontal="left" vertical="top" wrapText="1"/>
    </xf>
    <xf numFmtId="164" fontId="5" fillId="0" borderId="6" xfId="0" applyNumberFormat="1" applyFont="1" applyBorder="1" applyAlignment="1">
      <alignment horizontal="left" vertical="center" wrapText="1"/>
    </xf>
    <xf numFmtId="0" fontId="0" fillId="0" borderId="0" xfId="0" applyBorder="1" applyAlignment="1">
      <alignment horizontal="justify" vertical="top" wrapText="1"/>
    </xf>
    <xf numFmtId="0" fontId="0" fillId="2" borderId="9" xfId="0" applyFill="1" applyBorder="1"/>
    <xf numFmtId="0" fontId="0" fillId="0" borderId="10" xfId="0" applyBorder="1"/>
    <xf numFmtId="0" fontId="0" fillId="2" borderId="0" xfId="0" applyFill="1" applyBorder="1"/>
    <xf numFmtId="2" fontId="8" fillId="0" borderId="4" xfId="0" applyNumberFormat="1" applyFont="1" applyFill="1" applyBorder="1" applyAlignment="1">
      <alignment horizontal="center" vertical="center" wrapText="1"/>
    </xf>
    <xf numFmtId="2" fontId="9" fillId="2" borderId="5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top" wrapText="1"/>
    </xf>
    <xf numFmtId="49" fontId="0" fillId="0" borderId="2" xfId="0" applyNumberFormat="1" applyFont="1" applyFill="1" applyBorder="1" applyAlignment="1">
      <alignment horizontal="center" vertical="top" wrapText="1"/>
    </xf>
    <xf numFmtId="10" fontId="7" fillId="2" borderId="3" xfId="0" applyNumberFormat="1" applyFont="1" applyFill="1" applyBorder="1" applyAlignment="1">
      <alignment horizontal="center" vertical="top" wrapText="1"/>
    </xf>
    <xf numFmtId="2" fontId="0" fillId="2" borderId="3" xfId="0" applyNumberFormat="1" applyFont="1" applyFill="1" applyBorder="1" applyAlignment="1">
      <alignment horizontal="center" vertical="top" wrapText="1"/>
    </xf>
    <xf numFmtId="49" fontId="0" fillId="2" borderId="3" xfId="0" applyNumberFormat="1" applyFont="1" applyFill="1" applyBorder="1" applyAlignment="1">
      <alignment horizontal="center" vertical="top" wrapText="1"/>
    </xf>
    <xf numFmtId="2" fontId="0" fillId="0" borderId="2" xfId="0" applyNumberFormat="1" applyFont="1" applyBorder="1" applyAlignment="1">
      <alignment horizontal="center" wrapText="1"/>
    </xf>
    <xf numFmtId="164" fontId="5" fillId="0" borderId="13" xfId="0" applyNumberFormat="1" applyFont="1" applyBorder="1" applyAlignment="1">
      <alignment horizontal="left" vertical="center" wrapText="1"/>
    </xf>
    <xf numFmtId="2" fontId="0" fillId="0" borderId="2" xfId="0" applyNumberFormat="1" applyBorder="1" applyAlignment="1">
      <alignment horizontal="right" vertical="center" wrapText="1"/>
    </xf>
    <xf numFmtId="164" fontId="5" fillId="0" borderId="13" xfId="0" applyNumberFormat="1" applyFont="1" applyBorder="1" applyAlignment="1">
      <alignment horizontal="right" vertical="center" wrapText="1"/>
    </xf>
    <xf numFmtId="2" fontId="5" fillId="0" borderId="18" xfId="0" applyNumberFormat="1" applyFont="1" applyBorder="1" applyAlignment="1">
      <alignment horizontal="right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10" fontId="7" fillId="2" borderId="5" xfId="0" applyNumberFormat="1" applyFont="1" applyFill="1" applyBorder="1" applyAlignment="1">
      <alignment horizontal="center" vertical="top" wrapText="1"/>
    </xf>
    <xf numFmtId="49" fontId="3" fillId="0" borderId="20" xfId="0" applyNumberFormat="1" applyFont="1" applyFill="1" applyBorder="1" applyAlignment="1">
      <alignment horizontal="left" vertical="top" wrapText="1"/>
    </xf>
    <xf numFmtId="49" fontId="3" fillId="0" borderId="20" xfId="0" applyNumberFormat="1" applyFont="1" applyFill="1" applyBorder="1" applyAlignment="1">
      <alignment horizontal="center" vertical="top"/>
    </xf>
    <xf numFmtId="49" fontId="3" fillId="0" borderId="21" xfId="0" applyNumberFormat="1" applyFont="1" applyFill="1" applyBorder="1" applyAlignment="1">
      <alignment horizontal="right" vertical="top"/>
    </xf>
    <xf numFmtId="49" fontId="3" fillId="0" borderId="21" xfId="0" applyNumberFormat="1" applyFont="1" applyFill="1" applyBorder="1" applyAlignment="1">
      <alignment horizontal="left" vertical="top" wrapText="1"/>
    </xf>
    <xf numFmtId="49" fontId="3" fillId="0" borderId="25" xfId="0" applyNumberFormat="1" applyFont="1" applyFill="1" applyBorder="1" applyAlignment="1">
      <alignment horizontal="center" vertical="top" wrapText="1"/>
    </xf>
    <xf numFmtId="10" fontId="7" fillId="2" borderId="3" xfId="0" applyNumberFormat="1" applyFont="1" applyFill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 wrapText="1"/>
    </xf>
    <xf numFmtId="49" fontId="10" fillId="2" borderId="28" xfId="0" applyNumberFormat="1" applyFont="1" applyFill="1" applyBorder="1" applyAlignment="1">
      <alignment horizontal="center" vertical="center" wrapText="1"/>
    </xf>
    <xf numFmtId="2" fontId="10" fillId="3" borderId="28" xfId="0" applyNumberFormat="1" applyFont="1" applyFill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49" fontId="10" fillId="2" borderId="29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wrapText="1"/>
    </xf>
    <xf numFmtId="49" fontId="3" fillId="0" borderId="20" xfId="0" applyNumberFormat="1" applyFont="1" applyFill="1" applyBorder="1" applyAlignment="1">
      <alignment horizontal="right" vertical="top"/>
    </xf>
    <xf numFmtId="2" fontId="8" fillId="0" borderId="2" xfId="0" applyNumberFormat="1" applyFont="1" applyFill="1" applyBorder="1" applyAlignment="1">
      <alignment horizontal="center" vertical="center" wrapText="1"/>
    </xf>
    <xf numFmtId="2" fontId="9" fillId="2" borderId="3" xfId="0" applyNumberFormat="1" applyFont="1" applyFill="1" applyBorder="1" applyAlignment="1">
      <alignment horizontal="center" vertical="center" wrapText="1"/>
    </xf>
    <xf numFmtId="4" fontId="5" fillId="0" borderId="4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horizontal="center" wrapText="1"/>
    </xf>
    <xf numFmtId="10" fontId="7" fillId="2" borderId="3" xfId="0" applyNumberFormat="1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10" fontId="7" fillId="2" borderId="5" xfId="0" applyNumberFormat="1" applyFont="1" applyFill="1" applyBorder="1" applyAlignment="1">
      <alignment horizontal="center" vertical="center" wrapText="1"/>
    </xf>
    <xf numFmtId="49" fontId="11" fillId="0" borderId="11" xfId="0" applyNumberFormat="1" applyFont="1" applyFill="1" applyBorder="1" applyAlignment="1">
      <alignment horizontal="center" vertical="top" wrapText="1"/>
    </xf>
    <xf numFmtId="49" fontId="3" fillId="0" borderId="36" xfId="0" applyNumberFormat="1" applyFont="1" applyFill="1" applyBorder="1" applyAlignment="1">
      <alignment horizontal="center" vertical="top" wrapText="1"/>
    </xf>
    <xf numFmtId="49" fontId="11" fillId="0" borderId="37" xfId="0" applyNumberFormat="1" applyFont="1" applyFill="1" applyBorder="1" applyAlignment="1">
      <alignment horizontal="center" vertical="top" wrapText="1"/>
    </xf>
    <xf numFmtId="164" fontId="5" fillId="0" borderId="38" xfId="0" applyNumberFormat="1" applyFont="1" applyBorder="1" applyAlignment="1">
      <alignment horizontal="left" vertical="center" wrapText="1"/>
    </xf>
    <xf numFmtId="10" fontId="7" fillId="2" borderId="39" xfId="0" applyNumberFormat="1" applyFont="1" applyFill="1" applyBorder="1" applyAlignment="1">
      <alignment horizontal="center" vertical="center" wrapText="1"/>
    </xf>
    <xf numFmtId="164" fontId="5" fillId="0" borderId="43" xfId="0" applyNumberFormat="1" applyFont="1" applyBorder="1" applyAlignment="1">
      <alignment horizontal="left" vertical="center" wrapText="1"/>
    </xf>
    <xf numFmtId="49" fontId="0" fillId="2" borderId="39" xfId="0" applyNumberFormat="1" applyFill="1" applyBorder="1" applyAlignment="1">
      <alignment horizontal="right" vertical="top" wrapText="1"/>
    </xf>
    <xf numFmtId="164" fontId="5" fillId="0" borderId="38" xfId="0" applyNumberFormat="1" applyFont="1" applyBorder="1" applyAlignment="1">
      <alignment horizontal="right" vertical="center" wrapText="1"/>
    </xf>
    <xf numFmtId="0" fontId="0" fillId="0" borderId="48" xfId="0" applyBorder="1" applyAlignment="1">
      <alignment vertical="top"/>
    </xf>
    <xf numFmtId="0" fontId="0" fillId="0" borderId="49" xfId="0" applyBorder="1" applyAlignment="1">
      <alignment vertical="top"/>
    </xf>
    <xf numFmtId="0" fontId="0" fillId="0" borderId="50" xfId="0" applyBorder="1" applyAlignment="1">
      <alignment vertical="top"/>
    </xf>
    <xf numFmtId="4" fontId="0" fillId="0" borderId="7" xfId="0" applyNumberFormat="1" applyBorder="1" applyAlignment="1">
      <alignment horizontal="center" wrapText="1"/>
    </xf>
    <xf numFmtId="4" fontId="0" fillId="0" borderId="8" xfId="0" applyNumberFormat="1" applyBorder="1" applyAlignment="1">
      <alignment horizontal="center" wrapText="1"/>
    </xf>
    <xf numFmtId="4" fontId="0" fillId="0" borderId="7" xfId="0" applyNumberFormat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9" fontId="3" fillId="0" borderId="24" xfId="0" applyNumberFormat="1" applyFont="1" applyFill="1" applyBorder="1" applyAlignment="1">
      <alignment horizontal="center" vertical="top" wrapText="1"/>
    </xf>
    <xf numFmtId="49" fontId="3" fillId="0" borderId="15" xfId="0" applyNumberFormat="1" applyFont="1" applyFill="1" applyBorder="1" applyAlignment="1">
      <alignment horizontal="center" vertical="top" wrapText="1"/>
    </xf>
    <xf numFmtId="49" fontId="3" fillId="0" borderId="16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left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49" fontId="3" fillId="0" borderId="23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49" fontId="3" fillId="0" borderId="12" xfId="0" applyNumberFormat="1" applyFont="1" applyFill="1" applyBorder="1" applyAlignment="1">
      <alignment horizontal="center" vertical="top" wrapText="1"/>
    </xf>
    <xf numFmtId="165" fontId="0" fillId="0" borderId="7" xfId="0" applyNumberFormat="1" applyBorder="1" applyAlignment="1">
      <alignment horizontal="center" wrapText="1"/>
    </xf>
    <xf numFmtId="165" fontId="0" fillId="0" borderId="8" xfId="0" applyNumberFormat="1" applyBorder="1" applyAlignment="1">
      <alignment horizontal="center" wrapText="1"/>
    </xf>
    <xf numFmtId="49" fontId="0" fillId="0" borderId="14" xfId="0" applyNumberFormat="1" applyFill="1" applyBorder="1" applyAlignment="1">
      <alignment horizontal="center" vertical="top" wrapText="1"/>
    </xf>
    <xf numFmtId="49" fontId="0" fillId="0" borderId="8" xfId="0" applyNumberFormat="1" applyFill="1" applyBorder="1" applyAlignment="1">
      <alignment horizontal="center" vertical="top" wrapText="1"/>
    </xf>
    <xf numFmtId="10" fontId="7" fillId="2" borderId="5" xfId="0" applyNumberFormat="1" applyFont="1" applyFill="1" applyBorder="1" applyAlignment="1">
      <alignment horizontal="center" vertical="center" wrapText="1"/>
    </xf>
    <xf numFmtId="10" fontId="7" fillId="2" borderId="26" xfId="0" applyNumberFormat="1" applyFont="1" applyFill="1" applyBorder="1" applyAlignment="1">
      <alignment horizontal="center" vertical="center" wrapText="1"/>
    </xf>
    <xf numFmtId="10" fontId="7" fillId="2" borderId="17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center" vertical="top" wrapText="1"/>
    </xf>
    <xf numFmtId="49" fontId="3" fillId="0" borderId="19" xfId="0" applyNumberFormat="1" applyFont="1" applyFill="1" applyBorder="1" applyAlignment="1">
      <alignment horizontal="center" vertical="top" wrapText="1"/>
    </xf>
    <xf numFmtId="49" fontId="2" fillId="0" borderId="22" xfId="0" applyNumberFormat="1" applyFont="1" applyFill="1" applyBorder="1" applyAlignment="1">
      <alignment horizontal="left" vertical="center" wrapText="1"/>
    </xf>
    <xf numFmtId="49" fontId="2" fillId="0" borderId="11" xfId="0" applyNumberFormat="1" applyFont="1" applyFill="1" applyBorder="1" applyAlignment="1">
      <alignment horizontal="left" vertical="center" wrapText="1"/>
    </xf>
    <xf numFmtId="49" fontId="2" fillId="0" borderId="19" xfId="0" applyNumberFormat="1" applyFont="1" applyFill="1" applyBorder="1" applyAlignment="1">
      <alignment horizontal="left" vertical="center" wrapText="1"/>
    </xf>
    <xf numFmtId="2" fontId="5" fillId="0" borderId="30" xfId="0" applyNumberFormat="1" applyFont="1" applyBorder="1" applyAlignment="1">
      <alignment horizontal="right" vertical="center" wrapText="1"/>
    </xf>
    <xf numFmtId="2" fontId="5" fillId="0" borderId="31" xfId="0" applyNumberFormat="1" applyFont="1" applyBorder="1" applyAlignment="1">
      <alignment horizontal="right" vertical="center" wrapText="1"/>
    </xf>
    <xf numFmtId="2" fontId="5" fillId="0" borderId="32" xfId="0" applyNumberFormat="1" applyFont="1" applyBorder="1" applyAlignment="1">
      <alignment horizontal="right" vertical="center" wrapText="1"/>
    </xf>
    <xf numFmtId="49" fontId="3" fillId="0" borderId="14" xfId="0" applyNumberFormat="1" applyFont="1" applyFill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center" vertical="top" wrapText="1"/>
    </xf>
    <xf numFmtId="49" fontId="3" fillId="0" borderId="40" xfId="0" applyNumberFormat="1" applyFont="1" applyFill="1" applyBorder="1" applyAlignment="1">
      <alignment horizontal="center" vertical="top" wrapText="1"/>
    </xf>
    <xf numFmtId="49" fontId="3" fillId="0" borderId="41" xfId="0" applyNumberFormat="1" applyFont="1" applyFill="1" applyBorder="1" applyAlignment="1">
      <alignment horizontal="center" vertical="top" wrapText="1"/>
    </xf>
    <xf numFmtId="49" fontId="3" fillId="0" borderId="46" xfId="0" applyNumberFormat="1" applyFont="1" applyFill="1" applyBorder="1" applyAlignment="1">
      <alignment horizontal="center" vertical="top" wrapText="1"/>
    </xf>
    <xf numFmtId="49" fontId="3" fillId="0" borderId="47" xfId="0" applyNumberFormat="1" applyFont="1" applyFill="1" applyBorder="1" applyAlignment="1">
      <alignment horizontal="center" vertical="top" wrapText="1"/>
    </xf>
    <xf numFmtId="0" fontId="0" fillId="0" borderId="49" xfId="0" applyBorder="1" applyAlignment="1">
      <alignment horizontal="center" vertical="top"/>
    </xf>
    <xf numFmtId="49" fontId="11" fillId="0" borderId="14" xfId="0" applyNumberFormat="1" applyFont="1" applyFill="1" applyBorder="1" applyAlignment="1">
      <alignment horizontal="center" vertical="top" wrapText="1"/>
    </xf>
    <xf numFmtId="49" fontId="11" fillId="0" borderId="8" xfId="0" applyNumberFormat="1" applyFont="1" applyFill="1" applyBorder="1" applyAlignment="1">
      <alignment horizontal="center" vertical="top" wrapText="1"/>
    </xf>
    <xf numFmtId="10" fontId="7" fillId="2" borderId="42" xfId="0" applyNumberFormat="1" applyFont="1" applyFill="1" applyBorder="1" applyAlignment="1">
      <alignment horizontal="center" vertical="center" wrapText="1"/>
    </xf>
    <xf numFmtId="10" fontId="7" fillId="2" borderId="44" xfId="0" applyNumberFormat="1" applyFont="1" applyFill="1" applyBorder="1" applyAlignment="1">
      <alignment horizontal="center" vertical="center" wrapText="1"/>
    </xf>
    <xf numFmtId="10" fontId="7" fillId="2" borderId="45" xfId="0" applyNumberFormat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</cellXfs>
  <cellStyles count="1">
    <cellStyle name="Normale" xfId="0" builtinId="0"/>
  </cellStyles>
  <dxfs count="35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"/>
  <sheetViews>
    <sheetView view="pageBreakPreview" zoomScale="80" zoomScaleNormal="50" zoomScaleSheetLayoutView="80" workbookViewId="0">
      <selection activeCell="F38" sqref="F38"/>
    </sheetView>
  </sheetViews>
  <sheetFormatPr defaultColWidth="7.21875" defaultRowHeight="14.4" x14ac:dyDescent="0.3"/>
  <cols>
    <col min="1" max="1" width="12.88671875" style="58" bestFit="1" customWidth="1"/>
    <col min="2" max="2" width="38.21875" style="20" customWidth="1"/>
    <col min="3" max="3" width="16.44140625" style="4" customWidth="1"/>
    <col min="4" max="4" width="16.44140625" style="21" customWidth="1"/>
    <col min="5" max="5" width="1.6640625" style="22" customWidth="1"/>
    <col min="6" max="7" width="16.44140625" style="4" customWidth="1"/>
    <col min="8" max="8" width="8.6640625" style="23" bestFit="1" customWidth="1"/>
    <col min="9" max="9" width="10.21875" style="23" customWidth="1"/>
    <col min="10" max="195" width="7.21875" style="4"/>
    <col min="196" max="197" width="8.6640625" style="4" customWidth="1"/>
    <col min="198" max="254" width="7.21875" style="4"/>
    <col min="255" max="255" width="12.88671875" style="4" bestFit="1" customWidth="1"/>
    <col min="256" max="256" width="38.21875" style="4" customWidth="1"/>
    <col min="257" max="258" width="16.44140625" style="4" customWidth="1"/>
    <col min="259" max="259" width="1.6640625" style="4" customWidth="1"/>
    <col min="260" max="261" width="16.44140625" style="4" customWidth="1"/>
    <col min="262" max="262" width="8.6640625" style="4" bestFit="1" customWidth="1"/>
    <col min="263" max="263" width="10.21875" style="4" customWidth="1"/>
    <col min="264" max="451" width="7.21875" style="4"/>
    <col min="452" max="453" width="8.6640625" style="4" customWidth="1"/>
    <col min="454" max="510" width="7.21875" style="4"/>
    <col min="511" max="511" width="12.88671875" style="4" bestFit="1" customWidth="1"/>
    <col min="512" max="512" width="38.21875" style="4" customWidth="1"/>
    <col min="513" max="514" width="16.44140625" style="4" customWidth="1"/>
    <col min="515" max="515" width="1.6640625" style="4" customWidth="1"/>
    <col min="516" max="517" width="16.44140625" style="4" customWidth="1"/>
    <col min="518" max="518" width="8.6640625" style="4" bestFit="1" customWidth="1"/>
    <col min="519" max="519" width="10.21875" style="4" customWidth="1"/>
    <col min="520" max="707" width="7.21875" style="4"/>
    <col min="708" max="709" width="8.6640625" style="4" customWidth="1"/>
    <col min="710" max="766" width="7.21875" style="4"/>
    <col min="767" max="767" width="12.88671875" style="4" bestFit="1" customWidth="1"/>
    <col min="768" max="768" width="38.21875" style="4" customWidth="1"/>
    <col min="769" max="770" width="16.44140625" style="4" customWidth="1"/>
    <col min="771" max="771" width="1.6640625" style="4" customWidth="1"/>
    <col min="772" max="773" width="16.44140625" style="4" customWidth="1"/>
    <col min="774" max="774" width="8.6640625" style="4" bestFit="1" customWidth="1"/>
    <col min="775" max="775" width="10.21875" style="4" customWidth="1"/>
    <col min="776" max="963" width="7.21875" style="4"/>
    <col min="964" max="965" width="8.6640625" style="4" customWidth="1"/>
    <col min="966" max="1022" width="7.21875" style="4"/>
    <col min="1023" max="1023" width="12.88671875" style="4" bestFit="1" customWidth="1"/>
    <col min="1024" max="1024" width="38.21875" style="4" customWidth="1"/>
    <col min="1025" max="1026" width="16.44140625" style="4" customWidth="1"/>
    <col min="1027" max="1027" width="1.6640625" style="4" customWidth="1"/>
    <col min="1028" max="1029" width="16.44140625" style="4" customWidth="1"/>
    <col min="1030" max="1030" width="8.6640625" style="4" bestFit="1" customWidth="1"/>
    <col min="1031" max="1031" width="10.21875" style="4" customWidth="1"/>
    <col min="1032" max="1219" width="7.21875" style="4"/>
    <col min="1220" max="1221" width="8.6640625" style="4" customWidth="1"/>
    <col min="1222" max="1278" width="7.21875" style="4"/>
    <col min="1279" max="1279" width="12.88671875" style="4" bestFit="1" customWidth="1"/>
    <col min="1280" max="1280" width="38.21875" style="4" customWidth="1"/>
    <col min="1281" max="1282" width="16.44140625" style="4" customWidth="1"/>
    <col min="1283" max="1283" width="1.6640625" style="4" customWidth="1"/>
    <col min="1284" max="1285" width="16.44140625" style="4" customWidth="1"/>
    <col min="1286" max="1286" width="8.6640625" style="4" bestFit="1" customWidth="1"/>
    <col min="1287" max="1287" width="10.21875" style="4" customWidth="1"/>
    <col min="1288" max="1475" width="7.21875" style="4"/>
    <col min="1476" max="1477" width="8.6640625" style="4" customWidth="1"/>
    <col min="1478" max="1534" width="7.21875" style="4"/>
    <col min="1535" max="1535" width="12.88671875" style="4" bestFit="1" customWidth="1"/>
    <col min="1536" max="1536" width="38.21875" style="4" customWidth="1"/>
    <col min="1537" max="1538" width="16.44140625" style="4" customWidth="1"/>
    <col min="1539" max="1539" width="1.6640625" style="4" customWidth="1"/>
    <col min="1540" max="1541" width="16.44140625" style="4" customWidth="1"/>
    <col min="1542" max="1542" width="8.6640625" style="4" bestFit="1" customWidth="1"/>
    <col min="1543" max="1543" width="10.21875" style="4" customWidth="1"/>
    <col min="1544" max="1731" width="7.21875" style="4"/>
    <col min="1732" max="1733" width="8.6640625" style="4" customWidth="1"/>
    <col min="1734" max="1790" width="7.21875" style="4"/>
    <col min="1791" max="1791" width="12.88671875" style="4" bestFit="1" customWidth="1"/>
    <col min="1792" max="1792" width="38.21875" style="4" customWidth="1"/>
    <col min="1793" max="1794" width="16.44140625" style="4" customWidth="1"/>
    <col min="1795" max="1795" width="1.6640625" style="4" customWidth="1"/>
    <col min="1796" max="1797" width="16.44140625" style="4" customWidth="1"/>
    <col min="1798" max="1798" width="8.6640625" style="4" bestFit="1" customWidth="1"/>
    <col min="1799" max="1799" width="10.21875" style="4" customWidth="1"/>
    <col min="1800" max="1987" width="7.21875" style="4"/>
    <col min="1988" max="1989" width="8.6640625" style="4" customWidth="1"/>
    <col min="1990" max="2046" width="7.21875" style="4"/>
    <col min="2047" max="2047" width="12.88671875" style="4" bestFit="1" customWidth="1"/>
    <col min="2048" max="2048" width="38.21875" style="4" customWidth="1"/>
    <col min="2049" max="2050" width="16.44140625" style="4" customWidth="1"/>
    <col min="2051" max="2051" width="1.6640625" style="4" customWidth="1"/>
    <col min="2052" max="2053" width="16.44140625" style="4" customWidth="1"/>
    <col min="2054" max="2054" width="8.6640625" style="4" bestFit="1" customWidth="1"/>
    <col min="2055" max="2055" width="10.21875" style="4" customWidth="1"/>
    <col min="2056" max="2243" width="7.21875" style="4"/>
    <col min="2244" max="2245" width="8.6640625" style="4" customWidth="1"/>
    <col min="2246" max="2302" width="7.21875" style="4"/>
    <col min="2303" max="2303" width="12.88671875" style="4" bestFit="1" customWidth="1"/>
    <col min="2304" max="2304" width="38.21875" style="4" customWidth="1"/>
    <col min="2305" max="2306" width="16.44140625" style="4" customWidth="1"/>
    <col min="2307" max="2307" width="1.6640625" style="4" customWidth="1"/>
    <col min="2308" max="2309" width="16.44140625" style="4" customWidth="1"/>
    <col min="2310" max="2310" width="8.6640625" style="4" bestFit="1" customWidth="1"/>
    <col min="2311" max="2311" width="10.21875" style="4" customWidth="1"/>
    <col min="2312" max="2499" width="7.21875" style="4"/>
    <col min="2500" max="2501" width="8.6640625" style="4" customWidth="1"/>
    <col min="2502" max="2558" width="7.21875" style="4"/>
    <col min="2559" max="2559" width="12.88671875" style="4" bestFit="1" customWidth="1"/>
    <col min="2560" max="2560" width="38.21875" style="4" customWidth="1"/>
    <col min="2561" max="2562" width="16.44140625" style="4" customWidth="1"/>
    <col min="2563" max="2563" width="1.6640625" style="4" customWidth="1"/>
    <col min="2564" max="2565" width="16.44140625" style="4" customWidth="1"/>
    <col min="2566" max="2566" width="8.6640625" style="4" bestFit="1" customWidth="1"/>
    <col min="2567" max="2567" width="10.21875" style="4" customWidth="1"/>
    <col min="2568" max="2755" width="7.21875" style="4"/>
    <col min="2756" max="2757" width="8.6640625" style="4" customWidth="1"/>
    <col min="2758" max="2814" width="7.21875" style="4"/>
    <col min="2815" max="2815" width="12.88671875" style="4" bestFit="1" customWidth="1"/>
    <col min="2816" max="2816" width="38.21875" style="4" customWidth="1"/>
    <col min="2817" max="2818" width="16.44140625" style="4" customWidth="1"/>
    <col min="2819" max="2819" width="1.6640625" style="4" customWidth="1"/>
    <col min="2820" max="2821" width="16.44140625" style="4" customWidth="1"/>
    <col min="2822" max="2822" width="8.6640625" style="4" bestFit="1" customWidth="1"/>
    <col min="2823" max="2823" width="10.21875" style="4" customWidth="1"/>
    <col min="2824" max="3011" width="7.21875" style="4"/>
    <col min="3012" max="3013" width="8.6640625" style="4" customWidth="1"/>
    <col min="3014" max="3070" width="7.21875" style="4"/>
    <col min="3071" max="3071" width="12.88671875" style="4" bestFit="1" customWidth="1"/>
    <col min="3072" max="3072" width="38.21875" style="4" customWidth="1"/>
    <col min="3073" max="3074" width="16.44140625" style="4" customWidth="1"/>
    <col min="3075" max="3075" width="1.6640625" style="4" customWidth="1"/>
    <col min="3076" max="3077" width="16.44140625" style="4" customWidth="1"/>
    <col min="3078" max="3078" width="8.6640625" style="4" bestFit="1" customWidth="1"/>
    <col min="3079" max="3079" width="10.21875" style="4" customWidth="1"/>
    <col min="3080" max="3267" width="7.21875" style="4"/>
    <col min="3268" max="3269" width="8.6640625" style="4" customWidth="1"/>
    <col min="3270" max="3326" width="7.21875" style="4"/>
    <col min="3327" max="3327" width="12.88671875" style="4" bestFit="1" customWidth="1"/>
    <col min="3328" max="3328" width="38.21875" style="4" customWidth="1"/>
    <col min="3329" max="3330" width="16.44140625" style="4" customWidth="1"/>
    <col min="3331" max="3331" width="1.6640625" style="4" customWidth="1"/>
    <col min="3332" max="3333" width="16.44140625" style="4" customWidth="1"/>
    <col min="3334" max="3334" width="8.6640625" style="4" bestFit="1" customWidth="1"/>
    <col min="3335" max="3335" width="10.21875" style="4" customWidth="1"/>
    <col min="3336" max="3523" width="7.21875" style="4"/>
    <col min="3524" max="3525" width="8.6640625" style="4" customWidth="1"/>
    <col min="3526" max="3582" width="7.21875" style="4"/>
    <col min="3583" max="3583" width="12.88671875" style="4" bestFit="1" customWidth="1"/>
    <col min="3584" max="3584" width="38.21875" style="4" customWidth="1"/>
    <col min="3585" max="3586" width="16.44140625" style="4" customWidth="1"/>
    <col min="3587" max="3587" width="1.6640625" style="4" customWidth="1"/>
    <col min="3588" max="3589" width="16.44140625" style="4" customWidth="1"/>
    <col min="3590" max="3590" width="8.6640625" style="4" bestFit="1" customWidth="1"/>
    <col min="3591" max="3591" width="10.21875" style="4" customWidth="1"/>
    <col min="3592" max="3779" width="7.21875" style="4"/>
    <col min="3780" max="3781" width="8.6640625" style="4" customWidth="1"/>
    <col min="3782" max="3838" width="7.21875" style="4"/>
    <col min="3839" max="3839" width="12.88671875" style="4" bestFit="1" customWidth="1"/>
    <col min="3840" max="3840" width="38.21875" style="4" customWidth="1"/>
    <col min="3841" max="3842" width="16.44140625" style="4" customWidth="1"/>
    <col min="3843" max="3843" width="1.6640625" style="4" customWidth="1"/>
    <col min="3844" max="3845" width="16.44140625" style="4" customWidth="1"/>
    <col min="3846" max="3846" width="8.6640625" style="4" bestFit="1" customWidth="1"/>
    <col min="3847" max="3847" width="10.21875" style="4" customWidth="1"/>
    <col min="3848" max="4035" width="7.21875" style="4"/>
    <col min="4036" max="4037" width="8.6640625" style="4" customWidth="1"/>
    <col min="4038" max="4094" width="7.21875" style="4"/>
    <col min="4095" max="4095" width="12.88671875" style="4" bestFit="1" customWidth="1"/>
    <col min="4096" max="4096" width="38.21875" style="4" customWidth="1"/>
    <col min="4097" max="4098" width="16.44140625" style="4" customWidth="1"/>
    <col min="4099" max="4099" width="1.6640625" style="4" customWidth="1"/>
    <col min="4100" max="4101" width="16.44140625" style="4" customWidth="1"/>
    <col min="4102" max="4102" width="8.6640625" style="4" bestFit="1" customWidth="1"/>
    <col min="4103" max="4103" width="10.21875" style="4" customWidth="1"/>
    <col min="4104" max="4291" width="7.21875" style="4"/>
    <col min="4292" max="4293" width="8.6640625" style="4" customWidth="1"/>
    <col min="4294" max="4350" width="7.21875" style="4"/>
    <col min="4351" max="4351" width="12.88671875" style="4" bestFit="1" customWidth="1"/>
    <col min="4352" max="4352" width="38.21875" style="4" customWidth="1"/>
    <col min="4353" max="4354" width="16.44140625" style="4" customWidth="1"/>
    <col min="4355" max="4355" width="1.6640625" style="4" customWidth="1"/>
    <col min="4356" max="4357" width="16.44140625" style="4" customWidth="1"/>
    <col min="4358" max="4358" width="8.6640625" style="4" bestFit="1" customWidth="1"/>
    <col min="4359" max="4359" width="10.21875" style="4" customWidth="1"/>
    <col min="4360" max="4547" width="7.21875" style="4"/>
    <col min="4548" max="4549" width="8.6640625" style="4" customWidth="1"/>
    <col min="4550" max="4606" width="7.21875" style="4"/>
    <col min="4607" max="4607" width="12.88671875" style="4" bestFit="1" customWidth="1"/>
    <col min="4608" max="4608" width="38.21875" style="4" customWidth="1"/>
    <col min="4609" max="4610" width="16.44140625" style="4" customWidth="1"/>
    <col min="4611" max="4611" width="1.6640625" style="4" customWidth="1"/>
    <col min="4612" max="4613" width="16.44140625" style="4" customWidth="1"/>
    <col min="4614" max="4614" width="8.6640625" style="4" bestFit="1" customWidth="1"/>
    <col min="4615" max="4615" width="10.21875" style="4" customWidth="1"/>
    <col min="4616" max="4803" width="7.21875" style="4"/>
    <col min="4804" max="4805" width="8.6640625" style="4" customWidth="1"/>
    <col min="4806" max="4862" width="7.21875" style="4"/>
    <col min="4863" max="4863" width="12.88671875" style="4" bestFit="1" customWidth="1"/>
    <col min="4864" max="4864" width="38.21875" style="4" customWidth="1"/>
    <col min="4865" max="4866" width="16.44140625" style="4" customWidth="1"/>
    <col min="4867" max="4867" width="1.6640625" style="4" customWidth="1"/>
    <col min="4868" max="4869" width="16.44140625" style="4" customWidth="1"/>
    <col min="4870" max="4870" width="8.6640625" style="4" bestFit="1" customWidth="1"/>
    <col min="4871" max="4871" width="10.21875" style="4" customWidth="1"/>
    <col min="4872" max="5059" width="7.21875" style="4"/>
    <col min="5060" max="5061" width="8.6640625" style="4" customWidth="1"/>
    <col min="5062" max="5118" width="7.21875" style="4"/>
    <col min="5119" max="5119" width="12.88671875" style="4" bestFit="1" customWidth="1"/>
    <col min="5120" max="5120" width="38.21875" style="4" customWidth="1"/>
    <col min="5121" max="5122" width="16.44140625" style="4" customWidth="1"/>
    <col min="5123" max="5123" width="1.6640625" style="4" customWidth="1"/>
    <col min="5124" max="5125" width="16.44140625" style="4" customWidth="1"/>
    <col min="5126" max="5126" width="8.6640625" style="4" bestFit="1" customWidth="1"/>
    <col min="5127" max="5127" width="10.21875" style="4" customWidth="1"/>
    <col min="5128" max="5315" width="7.21875" style="4"/>
    <col min="5316" max="5317" width="8.6640625" style="4" customWidth="1"/>
    <col min="5318" max="5374" width="7.21875" style="4"/>
    <col min="5375" max="5375" width="12.88671875" style="4" bestFit="1" customWidth="1"/>
    <col min="5376" max="5376" width="38.21875" style="4" customWidth="1"/>
    <col min="5377" max="5378" width="16.44140625" style="4" customWidth="1"/>
    <col min="5379" max="5379" width="1.6640625" style="4" customWidth="1"/>
    <col min="5380" max="5381" width="16.44140625" style="4" customWidth="1"/>
    <col min="5382" max="5382" width="8.6640625" style="4" bestFit="1" customWidth="1"/>
    <col min="5383" max="5383" width="10.21875" style="4" customWidth="1"/>
    <col min="5384" max="5571" width="7.21875" style="4"/>
    <col min="5572" max="5573" width="8.6640625" style="4" customWidth="1"/>
    <col min="5574" max="5630" width="7.21875" style="4"/>
    <col min="5631" max="5631" width="12.88671875" style="4" bestFit="1" customWidth="1"/>
    <col min="5632" max="5632" width="38.21875" style="4" customWidth="1"/>
    <col min="5633" max="5634" width="16.44140625" style="4" customWidth="1"/>
    <col min="5635" max="5635" width="1.6640625" style="4" customWidth="1"/>
    <col min="5636" max="5637" width="16.44140625" style="4" customWidth="1"/>
    <col min="5638" max="5638" width="8.6640625" style="4" bestFit="1" customWidth="1"/>
    <col min="5639" max="5639" width="10.21875" style="4" customWidth="1"/>
    <col min="5640" max="5827" width="7.21875" style="4"/>
    <col min="5828" max="5829" width="8.6640625" style="4" customWidth="1"/>
    <col min="5830" max="5886" width="7.21875" style="4"/>
    <col min="5887" max="5887" width="12.88671875" style="4" bestFit="1" customWidth="1"/>
    <col min="5888" max="5888" width="38.21875" style="4" customWidth="1"/>
    <col min="5889" max="5890" width="16.44140625" style="4" customWidth="1"/>
    <col min="5891" max="5891" width="1.6640625" style="4" customWidth="1"/>
    <col min="5892" max="5893" width="16.44140625" style="4" customWidth="1"/>
    <col min="5894" max="5894" width="8.6640625" style="4" bestFit="1" customWidth="1"/>
    <col min="5895" max="5895" width="10.21875" style="4" customWidth="1"/>
    <col min="5896" max="6083" width="7.21875" style="4"/>
    <col min="6084" max="6085" width="8.6640625" style="4" customWidth="1"/>
    <col min="6086" max="6142" width="7.21875" style="4"/>
    <col min="6143" max="6143" width="12.88671875" style="4" bestFit="1" customWidth="1"/>
    <col min="6144" max="6144" width="38.21875" style="4" customWidth="1"/>
    <col min="6145" max="6146" width="16.44140625" style="4" customWidth="1"/>
    <col min="6147" max="6147" width="1.6640625" style="4" customWidth="1"/>
    <col min="6148" max="6149" width="16.44140625" style="4" customWidth="1"/>
    <col min="6150" max="6150" width="8.6640625" style="4" bestFit="1" customWidth="1"/>
    <col min="6151" max="6151" width="10.21875" style="4" customWidth="1"/>
    <col min="6152" max="6339" width="7.21875" style="4"/>
    <col min="6340" max="6341" width="8.6640625" style="4" customWidth="1"/>
    <col min="6342" max="6398" width="7.21875" style="4"/>
    <col min="6399" max="6399" width="12.88671875" style="4" bestFit="1" customWidth="1"/>
    <col min="6400" max="6400" width="38.21875" style="4" customWidth="1"/>
    <col min="6401" max="6402" width="16.44140625" style="4" customWidth="1"/>
    <col min="6403" max="6403" width="1.6640625" style="4" customWidth="1"/>
    <col min="6404" max="6405" width="16.44140625" style="4" customWidth="1"/>
    <col min="6406" max="6406" width="8.6640625" style="4" bestFit="1" customWidth="1"/>
    <col min="6407" max="6407" width="10.21875" style="4" customWidth="1"/>
    <col min="6408" max="6595" width="7.21875" style="4"/>
    <col min="6596" max="6597" width="8.6640625" style="4" customWidth="1"/>
    <col min="6598" max="6654" width="7.21875" style="4"/>
    <col min="6655" max="6655" width="12.88671875" style="4" bestFit="1" customWidth="1"/>
    <col min="6656" max="6656" width="38.21875" style="4" customWidth="1"/>
    <col min="6657" max="6658" width="16.44140625" style="4" customWidth="1"/>
    <col min="6659" max="6659" width="1.6640625" style="4" customWidth="1"/>
    <col min="6660" max="6661" width="16.44140625" style="4" customWidth="1"/>
    <col min="6662" max="6662" width="8.6640625" style="4" bestFit="1" customWidth="1"/>
    <col min="6663" max="6663" width="10.21875" style="4" customWidth="1"/>
    <col min="6664" max="6851" width="7.21875" style="4"/>
    <col min="6852" max="6853" width="8.6640625" style="4" customWidth="1"/>
    <col min="6854" max="6910" width="7.21875" style="4"/>
    <col min="6911" max="6911" width="12.88671875" style="4" bestFit="1" customWidth="1"/>
    <col min="6912" max="6912" width="38.21875" style="4" customWidth="1"/>
    <col min="6913" max="6914" width="16.44140625" style="4" customWidth="1"/>
    <col min="6915" max="6915" width="1.6640625" style="4" customWidth="1"/>
    <col min="6916" max="6917" width="16.44140625" style="4" customWidth="1"/>
    <col min="6918" max="6918" width="8.6640625" style="4" bestFit="1" customWidth="1"/>
    <col min="6919" max="6919" width="10.21875" style="4" customWidth="1"/>
    <col min="6920" max="7107" width="7.21875" style="4"/>
    <col min="7108" max="7109" width="8.6640625" style="4" customWidth="1"/>
    <col min="7110" max="7166" width="7.21875" style="4"/>
    <col min="7167" max="7167" width="12.88671875" style="4" bestFit="1" customWidth="1"/>
    <col min="7168" max="7168" width="38.21875" style="4" customWidth="1"/>
    <col min="7169" max="7170" width="16.44140625" style="4" customWidth="1"/>
    <col min="7171" max="7171" width="1.6640625" style="4" customWidth="1"/>
    <col min="7172" max="7173" width="16.44140625" style="4" customWidth="1"/>
    <col min="7174" max="7174" width="8.6640625" style="4" bestFit="1" customWidth="1"/>
    <col min="7175" max="7175" width="10.21875" style="4" customWidth="1"/>
    <col min="7176" max="7363" width="7.21875" style="4"/>
    <col min="7364" max="7365" width="8.6640625" style="4" customWidth="1"/>
    <col min="7366" max="7422" width="7.21875" style="4"/>
    <col min="7423" max="7423" width="12.88671875" style="4" bestFit="1" customWidth="1"/>
    <col min="7424" max="7424" width="38.21875" style="4" customWidth="1"/>
    <col min="7425" max="7426" width="16.44140625" style="4" customWidth="1"/>
    <col min="7427" max="7427" width="1.6640625" style="4" customWidth="1"/>
    <col min="7428" max="7429" width="16.44140625" style="4" customWidth="1"/>
    <col min="7430" max="7430" width="8.6640625" style="4" bestFit="1" customWidth="1"/>
    <col min="7431" max="7431" width="10.21875" style="4" customWidth="1"/>
    <col min="7432" max="7619" width="7.21875" style="4"/>
    <col min="7620" max="7621" width="8.6640625" style="4" customWidth="1"/>
    <col min="7622" max="7678" width="7.21875" style="4"/>
    <col min="7679" max="7679" width="12.88671875" style="4" bestFit="1" customWidth="1"/>
    <col min="7680" max="7680" width="38.21875" style="4" customWidth="1"/>
    <col min="7681" max="7682" width="16.44140625" style="4" customWidth="1"/>
    <col min="7683" max="7683" width="1.6640625" style="4" customWidth="1"/>
    <col min="7684" max="7685" width="16.44140625" style="4" customWidth="1"/>
    <col min="7686" max="7686" width="8.6640625" style="4" bestFit="1" customWidth="1"/>
    <col min="7687" max="7687" width="10.21875" style="4" customWidth="1"/>
    <col min="7688" max="7875" width="7.21875" style="4"/>
    <col min="7876" max="7877" width="8.6640625" style="4" customWidth="1"/>
    <col min="7878" max="7934" width="7.21875" style="4"/>
    <col min="7935" max="7935" width="12.88671875" style="4" bestFit="1" customWidth="1"/>
    <col min="7936" max="7936" width="38.21875" style="4" customWidth="1"/>
    <col min="7937" max="7938" width="16.44140625" style="4" customWidth="1"/>
    <col min="7939" max="7939" width="1.6640625" style="4" customWidth="1"/>
    <col min="7940" max="7941" width="16.44140625" style="4" customWidth="1"/>
    <col min="7942" max="7942" width="8.6640625" style="4" bestFit="1" customWidth="1"/>
    <col min="7943" max="7943" width="10.21875" style="4" customWidth="1"/>
    <col min="7944" max="8131" width="7.21875" style="4"/>
    <col min="8132" max="8133" width="8.6640625" style="4" customWidth="1"/>
    <col min="8134" max="8190" width="7.21875" style="4"/>
    <col min="8191" max="8191" width="12.88671875" style="4" bestFit="1" customWidth="1"/>
    <col min="8192" max="8192" width="38.21875" style="4" customWidth="1"/>
    <col min="8193" max="8194" width="16.44140625" style="4" customWidth="1"/>
    <col min="8195" max="8195" width="1.6640625" style="4" customWidth="1"/>
    <col min="8196" max="8197" width="16.44140625" style="4" customWidth="1"/>
    <col min="8198" max="8198" width="8.6640625" style="4" bestFit="1" customWidth="1"/>
    <col min="8199" max="8199" width="10.21875" style="4" customWidth="1"/>
    <col min="8200" max="8387" width="7.21875" style="4"/>
    <col min="8388" max="8389" width="8.6640625" style="4" customWidth="1"/>
    <col min="8390" max="8446" width="7.21875" style="4"/>
    <col min="8447" max="8447" width="12.88671875" style="4" bestFit="1" customWidth="1"/>
    <col min="8448" max="8448" width="38.21875" style="4" customWidth="1"/>
    <col min="8449" max="8450" width="16.44140625" style="4" customWidth="1"/>
    <col min="8451" max="8451" width="1.6640625" style="4" customWidth="1"/>
    <col min="8452" max="8453" width="16.44140625" style="4" customWidth="1"/>
    <col min="8454" max="8454" width="8.6640625" style="4" bestFit="1" customWidth="1"/>
    <col min="8455" max="8455" width="10.21875" style="4" customWidth="1"/>
    <col min="8456" max="8643" width="7.21875" style="4"/>
    <col min="8644" max="8645" width="8.6640625" style="4" customWidth="1"/>
    <col min="8646" max="8702" width="7.21875" style="4"/>
    <col min="8703" max="8703" width="12.88671875" style="4" bestFit="1" customWidth="1"/>
    <col min="8704" max="8704" width="38.21875" style="4" customWidth="1"/>
    <col min="8705" max="8706" width="16.44140625" style="4" customWidth="1"/>
    <col min="8707" max="8707" width="1.6640625" style="4" customWidth="1"/>
    <col min="8708" max="8709" width="16.44140625" style="4" customWidth="1"/>
    <col min="8710" max="8710" width="8.6640625" style="4" bestFit="1" customWidth="1"/>
    <col min="8711" max="8711" width="10.21875" style="4" customWidth="1"/>
    <col min="8712" max="8899" width="7.21875" style="4"/>
    <col min="8900" max="8901" width="8.6640625" style="4" customWidth="1"/>
    <col min="8902" max="8958" width="7.21875" style="4"/>
    <col min="8959" max="8959" width="12.88671875" style="4" bestFit="1" customWidth="1"/>
    <col min="8960" max="8960" width="38.21875" style="4" customWidth="1"/>
    <col min="8961" max="8962" width="16.44140625" style="4" customWidth="1"/>
    <col min="8963" max="8963" width="1.6640625" style="4" customWidth="1"/>
    <col min="8964" max="8965" width="16.44140625" style="4" customWidth="1"/>
    <col min="8966" max="8966" width="8.6640625" style="4" bestFit="1" customWidth="1"/>
    <col min="8967" max="8967" width="10.21875" style="4" customWidth="1"/>
    <col min="8968" max="9155" width="7.21875" style="4"/>
    <col min="9156" max="9157" width="8.6640625" style="4" customWidth="1"/>
    <col min="9158" max="9214" width="7.21875" style="4"/>
    <col min="9215" max="9215" width="12.88671875" style="4" bestFit="1" customWidth="1"/>
    <col min="9216" max="9216" width="38.21875" style="4" customWidth="1"/>
    <col min="9217" max="9218" width="16.44140625" style="4" customWidth="1"/>
    <col min="9219" max="9219" width="1.6640625" style="4" customWidth="1"/>
    <col min="9220" max="9221" width="16.44140625" style="4" customWidth="1"/>
    <col min="9222" max="9222" width="8.6640625" style="4" bestFit="1" customWidth="1"/>
    <col min="9223" max="9223" width="10.21875" style="4" customWidth="1"/>
    <col min="9224" max="9411" width="7.21875" style="4"/>
    <col min="9412" max="9413" width="8.6640625" style="4" customWidth="1"/>
    <col min="9414" max="9470" width="7.21875" style="4"/>
    <col min="9471" max="9471" width="12.88671875" style="4" bestFit="1" customWidth="1"/>
    <col min="9472" max="9472" width="38.21875" style="4" customWidth="1"/>
    <col min="9473" max="9474" width="16.44140625" style="4" customWidth="1"/>
    <col min="9475" max="9475" width="1.6640625" style="4" customWidth="1"/>
    <col min="9476" max="9477" width="16.44140625" style="4" customWidth="1"/>
    <col min="9478" max="9478" width="8.6640625" style="4" bestFit="1" customWidth="1"/>
    <col min="9479" max="9479" width="10.21875" style="4" customWidth="1"/>
    <col min="9480" max="9667" width="7.21875" style="4"/>
    <col min="9668" max="9669" width="8.6640625" style="4" customWidth="1"/>
    <col min="9670" max="9726" width="7.21875" style="4"/>
    <col min="9727" max="9727" width="12.88671875" style="4" bestFit="1" customWidth="1"/>
    <col min="9728" max="9728" width="38.21875" style="4" customWidth="1"/>
    <col min="9729" max="9730" width="16.44140625" style="4" customWidth="1"/>
    <col min="9731" max="9731" width="1.6640625" style="4" customWidth="1"/>
    <col min="9732" max="9733" width="16.44140625" style="4" customWidth="1"/>
    <col min="9734" max="9734" width="8.6640625" style="4" bestFit="1" customWidth="1"/>
    <col min="9735" max="9735" width="10.21875" style="4" customWidth="1"/>
    <col min="9736" max="9923" width="7.21875" style="4"/>
    <col min="9924" max="9925" width="8.6640625" style="4" customWidth="1"/>
    <col min="9926" max="9982" width="7.21875" style="4"/>
    <col min="9983" max="9983" width="12.88671875" style="4" bestFit="1" customWidth="1"/>
    <col min="9984" max="9984" width="38.21875" style="4" customWidth="1"/>
    <col min="9985" max="9986" width="16.44140625" style="4" customWidth="1"/>
    <col min="9987" max="9987" width="1.6640625" style="4" customWidth="1"/>
    <col min="9988" max="9989" width="16.44140625" style="4" customWidth="1"/>
    <col min="9990" max="9990" width="8.6640625" style="4" bestFit="1" customWidth="1"/>
    <col min="9991" max="9991" width="10.21875" style="4" customWidth="1"/>
    <col min="9992" max="10179" width="7.21875" style="4"/>
    <col min="10180" max="10181" width="8.6640625" style="4" customWidth="1"/>
    <col min="10182" max="10238" width="7.21875" style="4"/>
    <col min="10239" max="10239" width="12.88671875" style="4" bestFit="1" customWidth="1"/>
    <col min="10240" max="10240" width="38.21875" style="4" customWidth="1"/>
    <col min="10241" max="10242" width="16.44140625" style="4" customWidth="1"/>
    <col min="10243" max="10243" width="1.6640625" style="4" customWidth="1"/>
    <col min="10244" max="10245" width="16.44140625" style="4" customWidth="1"/>
    <col min="10246" max="10246" width="8.6640625" style="4" bestFit="1" customWidth="1"/>
    <col min="10247" max="10247" width="10.21875" style="4" customWidth="1"/>
    <col min="10248" max="10435" width="7.21875" style="4"/>
    <col min="10436" max="10437" width="8.6640625" style="4" customWidth="1"/>
    <col min="10438" max="10494" width="7.21875" style="4"/>
    <col min="10495" max="10495" width="12.88671875" style="4" bestFit="1" customWidth="1"/>
    <col min="10496" max="10496" width="38.21875" style="4" customWidth="1"/>
    <col min="10497" max="10498" width="16.44140625" style="4" customWidth="1"/>
    <col min="10499" max="10499" width="1.6640625" style="4" customWidth="1"/>
    <col min="10500" max="10501" width="16.44140625" style="4" customWidth="1"/>
    <col min="10502" max="10502" width="8.6640625" style="4" bestFit="1" customWidth="1"/>
    <col min="10503" max="10503" width="10.21875" style="4" customWidth="1"/>
    <col min="10504" max="10691" width="7.21875" style="4"/>
    <col min="10692" max="10693" width="8.6640625" style="4" customWidth="1"/>
    <col min="10694" max="10750" width="7.21875" style="4"/>
    <col min="10751" max="10751" width="12.88671875" style="4" bestFit="1" customWidth="1"/>
    <col min="10752" max="10752" width="38.21875" style="4" customWidth="1"/>
    <col min="10753" max="10754" width="16.44140625" style="4" customWidth="1"/>
    <col min="10755" max="10755" width="1.6640625" style="4" customWidth="1"/>
    <col min="10756" max="10757" width="16.44140625" style="4" customWidth="1"/>
    <col min="10758" max="10758" width="8.6640625" style="4" bestFit="1" customWidth="1"/>
    <col min="10759" max="10759" width="10.21875" style="4" customWidth="1"/>
    <col min="10760" max="10947" width="7.21875" style="4"/>
    <col min="10948" max="10949" width="8.6640625" style="4" customWidth="1"/>
    <col min="10950" max="11006" width="7.21875" style="4"/>
    <col min="11007" max="11007" width="12.88671875" style="4" bestFit="1" customWidth="1"/>
    <col min="11008" max="11008" width="38.21875" style="4" customWidth="1"/>
    <col min="11009" max="11010" width="16.44140625" style="4" customWidth="1"/>
    <col min="11011" max="11011" width="1.6640625" style="4" customWidth="1"/>
    <col min="11012" max="11013" width="16.44140625" style="4" customWidth="1"/>
    <col min="11014" max="11014" width="8.6640625" style="4" bestFit="1" customWidth="1"/>
    <col min="11015" max="11015" width="10.21875" style="4" customWidth="1"/>
    <col min="11016" max="11203" width="7.21875" style="4"/>
    <col min="11204" max="11205" width="8.6640625" style="4" customWidth="1"/>
    <col min="11206" max="11262" width="7.21875" style="4"/>
    <col min="11263" max="11263" width="12.88671875" style="4" bestFit="1" customWidth="1"/>
    <col min="11264" max="11264" width="38.21875" style="4" customWidth="1"/>
    <col min="11265" max="11266" width="16.44140625" style="4" customWidth="1"/>
    <col min="11267" max="11267" width="1.6640625" style="4" customWidth="1"/>
    <col min="11268" max="11269" width="16.44140625" style="4" customWidth="1"/>
    <col min="11270" max="11270" width="8.6640625" style="4" bestFit="1" customWidth="1"/>
    <col min="11271" max="11271" width="10.21875" style="4" customWidth="1"/>
    <col min="11272" max="11459" width="7.21875" style="4"/>
    <col min="11460" max="11461" width="8.6640625" style="4" customWidth="1"/>
    <col min="11462" max="11518" width="7.21875" style="4"/>
    <col min="11519" max="11519" width="12.88671875" style="4" bestFit="1" customWidth="1"/>
    <col min="11520" max="11520" width="38.21875" style="4" customWidth="1"/>
    <col min="11521" max="11522" width="16.44140625" style="4" customWidth="1"/>
    <col min="11523" max="11523" width="1.6640625" style="4" customWidth="1"/>
    <col min="11524" max="11525" width="16.44140625" style="4" customWidth="1"/>
    <col min="11526" max="11526" width="8.6640625" style="4" bestFit="1" customWidth="1"/>
    <col min="11527" max="11527" width="10.21875" style="4" customWidth="1"/>
    <col min="11528" max="11715" width="7.21875" style="4"/>
    <col min="11716" max="11717" width="8.6640625" style="4" customWidth="1"/>
    <col min="11718" max="11774" width="7.21875" style="4"/>
    <col min="11775" max="11775" width="12.88671875" style="4" bestFit="1" customWidth="1"/>
    <col min="11776" max="11776" width="38.21875" style="4" customWidth="1"/>
    <col min="11777" max="11778" width="16.44140625" style="4" customWidth="1"/>
    <col min="11779" max="11779" width="1.6640625" style="4" customWidth="1"/>
    <col min="11780" max="11781" width="16.44140625" style="4" customWidth="1"/>
    <col min="11782" max="11782" width="8.6640625" style="4" bestFit="1" customWidth="1"/>
    <col min="11783" max="11783" width="10.21875" style="4" customWidth="1"/>
    <col min="11784" max="11971" width="7.21875" style="4"/>
    <col min="11972" max="11973" width="8.6640625" style="4" customWidth="1"/>
    <col min="11974" max="12030" width="7.21875" style="4"/>
    <col min="12031" max="12031" width="12.88671875" style="4" bestFit="1" customWidth="1"/>
    <col min="12032" max="12032" width="38.21875" style="4" customWidth="1"/>
    <col min="12033" max="12034" width="16.44140625" style="4" customWidth="1"/>
    <col min="12035" max="12035" width="1.6640625" style="4" customWidth="1"/>
    <col min="12036" max="12037" width="16.44140625" style="4" customWidth="1"/>
    <col min="12038" max="12038" width="8.6640625" style="4" bestFit="1" customWidth="1"/>
    <col min="12039" max="12039" width="10.21875" style="4" customWidth="1"/>
    <col min="12040" max="12227" width="7.21875" style="4"/>
    <col min="12228" max="12229" width="8.6640625" style="4" customWidth="1"/>
    <col min="12230" max="12286" width="7.21875" style="4"/>
    <col min="12287" max="12287" width="12.88671875" style="4" bestFit="1" customWidth="1"/>
    <col min="12288" max="12288" width="38.21875" style="4" customWidth="1"/>
    <col min="12289" max="12290" width="16.44140625" style="4" customWidth="1"/>
    <col min="12291" max="12291" width="1.6640625" style="4" customWidth="1"/>
    <col min="12292" max="12293" width="16.44140625" style="4" customWidth="1"/>
    <col min="12294" max="12294" width="8.6640625" style="4" bestFit="1" customWidth="1"/>
    <col min="12295" max="12295" width="10.21875" style="4" customWidth="1"/>
    <col min="12296" max="12483" width="7.21875" style="4"/>
    <col min="12484" max="12485" width="8.6640625" style="4" customWidth="1"/>
    <col min="12486" max="12542" width="7.21875" style="4"/>
    <col min="12543" max="12543" width="12.88671875" style="4" bestFit="1" customWidth="1"/>
    <col min="12544" max="12544" width="38.21875" style="4" customWidth="1"/>
    <col min="12545" max="12546" width="16.44140625" style="4" customWidth="1"/>
    <col min="12547" max="12547" width="1.6640625" style="4" customWidth="1"/>
    <col min="12548" max="12549" width="16.44140625" style="4" customWidth="1"/>
    <col min="12550" max="12550" width="8.6640625" style="4" bestFit="1" customWidth="1"/>
    <col min="12551" max="12551" width="10.21875" style="4" customWidth="1"/>
    <col min="12552" max="12739" width="7.21875" style="4"/>
    <col min="12740" max="12741" width="8.6640625" style="4" customWidth="1"/>
    <col min="12742" max="12798" width="7.21875" style="4"/>
    <col min="12799" max="12799" width="12.88671875" style="4" bestFit="1" customWidth="1"/>
    <col min="12800" max="12800" width="38.21875" style="4" customWidth="1"/>
    <col min="12801" max="12802" width="16.44140625" style="4" customWidth="1"/>
    <col min="12803" max="12803" width="1.6640625" style="4" customWidth="1"/>
    <col min="12804" max="12805" width="16.44140625" style="4" customWidth="1"/>
    <col min="12806" max="12806" width="8.6640625" style="4" bestFit="1" customWidth="1"/>
    <col min="12807" max="12807" width="10.21875" style="4" customWidth="1"/>
    <col min="12808" max="12995" width="7.21875" style="4"/>
    <col min="12996" max="12997" width="8.6640625" style="4" customWidth="1"/>
    <col min="12998" max="13054" width="7.21875" style="4"/>
    <col min="13055" max="13055" width="12.88671875" style="4" bestFit="1" customWidth="1"/>
    <col min="13056" max="13056" width="38.21875" style="4" customWidth="1"/>
    <col min="13057" max="13058" width="16.44140625" style="4" customWidth="1"/>
    <col min="13059" max="13059" width="1.6640625" style="4" customWidth="1"/>
    <col min="13060" max="13061" width="16.44140625" style="4" customWidth="1"/>
    <col min="13062" max="13062" width="8.6640625" style="4" bestFit="1" customWidth="1"/>
    <col min="13063" max="13063" width="10.21875" style="4" customWidth="1"/>
    <col min="13064" max="13251" width="7.21875" style="4"/>
    <col min="13252" max="13253" width="8.6640625" style="4" customWidth="1"/>
    <col min="13254" max="13310" width="7.21875" style="4"/>
    <col min="13311" max="13311" width="12.88671875" style="4" bestFit="1" customWidth="1"/>
    <col min="13312" max="13312" width="38.21875" style="4" customWidth="1"/>
    <col min="13313" max="13314" width="16.44140625" style="4" customWidth="1"/>
    <col min="13315" max="13315" width="1.6640625" style="4" customWidth="1"/>
    <col min="13316" max="13317" width="16.44140625" style="4" customWidth="1"/>
    <col min="13318" max="13318" width="8.6640625" style="4" bestFit="1" customWidth="1"/>
    <col min="13319" max="13319" width="10.21875" style="4" customWidth="1"/>
    <col min="13320" max="13507" width="7.21875" style="4"/>
    <col min="13508" max="13509" width="8.6640625" style="4" customWidth="1"/>
    <col min="13510" max="13566" width="7.21875" style="4"/>
    <col min="13567" max="13567" width="12.88671875" style="4" bestFit="1" customWidth="1"/>
    <col min="13568" max="13568" width="38.21875" style="4" customWidth="1"/>
    <col min="13569" max="13570" width="16.44140625" style="4" customWidth="1"/>
    <col min="13571" max="13571" width="1.6640625" style="4" customWidth="1"/>
    <col min="13572" max="13573" width="16.44140625" style="4" customWidth="1"/>
    <col min="13574" max="13574" width="8.6640625" style="4" bestFit="1" customWidth="1"/>
    <col min="13575" max="13575" width="10.21875" style="4" customWidth="1"/>
    <col min="13576" max="13763" width="7.21875" style="4"/>
    <col min="13764" max="13765" width="8.6640625" style="4" customWidth="1"/>
    <col min="13766" max="13822" width="7.21875" style="4"/>
    <col min="13823" max="13823" width="12.88671875" style="4" bestFit="1" customWidth="1"/>
    <col min="13824" max="13824" width="38.21875" style="4" customWidth="1"/>
    <col min="13825" max="13826" width="16.44140625" style="4" customWidth="1"/>
    <col min="13827" max="13827" width="1.6640625" style="4" customWidth="1"/>
    <col min="13828" max="13829" width="16.44140625" style="4" customWidth="1"/>
    <col min="13830" max="13830" width="8.6640625" style="4" bestFit="1" customWidth="1"/>
    <col min="13831" max="13831" width="10.21875" style="4" customWidth="1"/>
    <col min="13832" max="14019" width="7.21875" style="4"/>
    <col min="14020" max="14021" width="8.6640625" style="4" customWidth="1"/>
    <col min="14022" max="14078" width="7.21875" style="4"/>
    <col min="14079" max="14079" width="12.88671875" style="4" bestFit="1" customWidth="1"/>
    <col min="14080" max="14080" width="38.21875" style="4" customWidth="1"/>
    <col min="14081" max="14082" width="16.44140625" style="4" customWidth="1"/>
    <col min="14083" max="14083" width="1.6640625" style="4" customWidth="1"/>
    <col min="14084" max="14085" width="16.44140625" style="4" customWidth="1"/>
    <col min="14086" max="14086" width="8.6640625" style="4" bestFit="1" customWidth="1"/>
    <col min="14087" max="14087" width="10.21875" style="4" customWidth="1"/>
    <col min="14088" max="14275" width="7.21875" style="4"/>
    <col min="14276" max="14277" width="8.6640625" style="4" customWidth="1"/>
    <col min="14278" max="14334" width="7.21875" style="4"/>
    <col min="14335" max="14335" width="12.88671875" style="4" bestFit="1" customWidth="1"/>
    <col min="14336" max="14336" width="38.21875" style="4" customWidth="1"/>
    <col min="14337" max="14338" width="16.44140625" style="4" customWidth="1"/>
    <col min="14339" max="14339" width="1.6640625" style="4" customWidth="1"/>
    <col min="14340" max="14341" width="16.44140625" style="4" customWidth="1"/>
    <col min="14342" max="14342" width="8.6640625" style="4" bestFit="1" customWidth="1"/>
    <col min="14343" max="14343" width="10.21875" style="4" customWidth="1"/>
    <col min="14344" max="14531" width="7.21875" style="4"/>
    <col min="14532" max="14533" width="8.6640625" style="4" customWidth="1"/>
    <col min="14534" max="14590" width="7.21875" style="4"/>
    <col min="14591" max="14591" width="12.88671875" style="4" bestFit="1" customWidth="1"/>
    <col min="14592" max="14592" width="38.21875" style="4" customWidth="1"/>
    <col min="14593" max="14594" width="16.44140625" style="4" customWidth="1"/>
    <col min="14595" max="14595" width="1.6640625" style="4" customWidth="1"/>
    <col min="14596" max="14597" width="16.44140625" style="4" customWidth="1"/>
    <col min="14598" max="14598" width="8.6640625" style="4" bestFit="1" customWidth="1"/>
    <col min="14599" max="14599" width="10.21875" style="4" customWidth="1"/>
    <col min="14600" max="14787" width="7.21875" style="4"/>
    <col min="14788" max="14789" width="8.6640625" style="4" customWidth="1"/>
    <col min="14790" max="14846" width="7.21875" style="4"/>
    <col min="14847" max="14847" width="12.88671875" style="4" bestFit="1" customWidth="1"/>
    <col min="14848" max="14848" width="38.21875" style="4" customWidth="1"/>
    <col min="14849" max="14850" width="16.44140625" style="4" customWidth="1"/>
    <col min="14851" max="14851" width="1.6640625" style="4" customWidth="1"/>
    <col min="14852" max="14853" width="16.44140625" style="4" customWidth="1"/>
    <col min="14854" max="14854" width="8.6640625" style="4" bestFit="1" customWidth="1"/>
    <col min="14855" max="14855" width="10.21875" style="4" customWidth="1"/>
    <col min="14856" max="15043" width="7.21875" style="4"/>
    <col min="15044" max="15045" width="8.6640625" style="4" customWidth="1"/>
    <col min="15046" max="15102" width="7.21875" style="4"/>
    <col min="15103" max="15103" width="12.88671875" style="4" bestFit="1" customWidth="1"/>
    <col min="15104" max="15104" width="38.21875" style="4" customWidth="1"/>
    <col min="15105" max="15106" width="16.44140625" style="4" customWidth="1"/>
    <col min="15107" max="15107" width="1.6640625" style="4" customWidth="1"/>
    <col min="15108" max="15109" width="16.44140625" style="4" customWidth="1"/>
    <col min="15110" max="15110" width="8.6640625" style="4" bestFit="1" customWidth="1"/>
    <col min="15111" max="15111" width="10.21875" style="4" customWidth="1"/>
    <col min="15112" max="15299" width="7.21875" style="4"/>
    <col min="15300" max="15301" width="8.6640625" style="4" customWidth="1"/>
    <col min="15302" max="15358" width="7.21875" style="4"/>
    <col min="15359" max="15359" width="12.88671875" style="4" bestFit="1" customWidth="1"/>
    <col min="15360" max="15360" width="38.21875" style="4" customWidth="1"/>
    <col min="15361" max="15362" width="16.44140625" style="4" customWidth="1"/>
    <col min="15363" max="15363" width="1.6640625" style="4" customWidth="1"/>
    <col min="15364" max="15365" width="16.44140625" style="4" customWidth="1"/>
    <col min="15366" max="15366" width="8.6640625" style="4" bestFit="1" customWidth="1"/>
    <col min="15367" max="15367" width="10.21875" style="4" customWidth="1"/>
    <col min="15368" max="15555" width="7.21875" style="4"/>
    <col min="15556" max="15557" width="8.6640625" style="4" customWidth="1"/>
    <col min="15558" max="15614" width="7.21875" style="4"/>
    <col min="15615" max="15615" width="12.88671875" style="4" bestFit="1" customWidth="1"/>
    <col min="15616" max="15616" width="38.21875" style="4" customWidth="1"/>
    <col min="15617" max="15618" width="16.44140625" style="4" customWidth="1"/>
    <col min="15619" max="15619" width="1.6640625" style="4" customWidth="1"/>
    <col min="15620" max="15621" width="16.44140625" style="4" customWidth="1"/>
    <col min="15622" max="15622" width="8.6640625" style="4" bestFit="1" customWidth="1"/>
    <col min="15623" max="15623" width="10.21875" style="4" customWidth="1"/>
    <col min="15624" max="15811" width="7.21875" style="4"/>
    <col min="15812" max="15813" width="8.6640625" style="4" customWidth="1"/>
    <col min="15814" max="15870" width="7.21875" style="4"/>
    <col min="15871" max="15871" width="12.88671875" style="4" bestFit="1" customWidth="1"/>
    <col min="15872" max="15872" width="38.21875" style="4" customWidth="1"/>
    <col min="15873" max="15874" width="16.44140625" style="4" customWidth="1"/>
    <col min="15875" max="15875" width="1.6640625" style="4" customWidth="1"/>
    <col min="15876" max="15877" width="16.44140625" style="4" customWidth="1"/>
    <col min="15878" max="15878" width="8.6640625" style="4" bestFit="1" customWidth="1"/>
    <col min="15879" max="15879" width="10.21875" style="4" customWidth="1"/>
    <col min="15880" max="16067" width="7.21875" style="4"/>
    <col min="16068" max="16069" width="8.6640625" style="4" customWidth="1"/>
    <col min="16070" max="16126" width="7.21875" style="4"/>
    <col min="16127" max="16127" width="12.88671875" style="4" bestFit="1" customWidth="1"/>
    <col min="16128" max="16128" width="38.21875" style="4" customWidth="1"/>
    <col min="16129" max="16130" width="16.44140625" style="4" customWidth="1"/>
    <col min="16131" max="16131" width="1.6640625" style="4" customWidth="1"/>
    <col min="16132" max="16133" width="16.44140625" style="4" customWidth="1"/>
    <col min="16134" max="16134" width="8.6640625" style="4" bestFit="1" customWidth="1"/>
    <col min="16135" max="16135" width="10.21875" style="4" customWidth="1"/>
    <col min="16136" max="16323" width="7.21875" style="4"/>
    <col min="16324" max="16325" width="8.6640625" style="4" customWidth="1"/>
    <col min="16326" max="16384" width="7.21875" style="4"/>
  </cols>
  <sheetData>
    <row r="1" spans="1:9" s="2" customFormat="1" ht="51" customHeight="1" thickTop="1" x14ac:dyDescent="0.25">
      <c r="A1" s="44" t="s">
        <v>0</v>
      </c>
      <c r="B1" s="45" t="s">
        <v>1</v>
      </c>
      <c r="C1" s="48" t="s">
        <v>49</v>
      </c>
      <c r="D1" s="46" t="s">
        <v>48</v>
      </c>
      <c r="E1" s="47"/>
      <c r="F1" s="48" t="s">
        <v>50</v>
      </c>
      <c r="G1" s="47" t="s">
        <v>51</v>
      </c>
      <c r="H1" s="49" t="s">
        <v>2</v>
      </c>
      <c r="I1" s="1"/>
    </row>
    <row r="2" spans="1:9" x14ac:dyDescent="0.3">
      <c r="A2" s="38"/>
      <c r="B2" s="5"/>
      <c r="C2" s="6"/>
      <c r="D2" s="7"/>
      <c r="E2" s="6"/>
      <c r="F2" s="6"/>
      <c r="G2" s="6"/>
      <c r="H2" s="8"/>
      <c r="I2" s="9"/>
    </row>
    <row r="3" spans="1:9" ht="35.4" customHeight="1" x14ac:dyDescent="0.3">
      <c r="A3" s="38" t="s">
        <v>3</v>
      </c>
      <c r="B3" s="3" t="s">
        <v>4</v>
      </c>
      <c r="C3" s="6"/>
      <c r="D3" s="10"/>
      <c r="E3" s="6"/>
      <c r="F3" s="6"/>
      <c r="G3" s="6"/>
      <c r="H3" s="11"/>
      <c r="I3" s="12"/>
    </row>
    <row r="4" spans="1:9" x14ac:dyDescent="0.3">
      <c r="A4" s="38" t="s">
        <v>5</v>
      </c>
      <c r="B4" s="13" t="s">
        <v>6</v>
      </c>
      <c r="C4" s="26">
        <f>(231619.15-7888.5)</f>
        <v>223730.65</v>
      </c>
      <c r="D4" s="26">
        <f>(3967.1269-1.07)</f>
        <v>3966.0569</v>
      </c>
      <c r="E4" s="27"/>
      <c r="F4" s="26">
        <v>197304.17</v>
      </c>
      <c r="G4" s="26">
        <v>2279.1999999999998</v>
      </c>
      <c r="H4" s="28">
        <f>F4/C4</f>
        <v>0.88188261197113593</v>
      </c>
      <c r="I4" s="9"/>
    </row>
    <row r="5" spans="1:9" x14ac:dyDescent="0.3">
      <c r="A5" s="38" t="s">
        <v>7</v>
      </c>
      <c r="B5" s="13" t="s">
        <v>8</v>
      </c>
      <c r="C5" s="26">
        <f>(94150.43+261249.45)</f>
        <v>355399.88</v>
      </c>
      <c r="D5" s="26">
        <f>(1792.3307+4226.12)</f>
        <v>6018.4506999999994</v>
      </c>
      <c r="E5" s="27"/>
      <c r="F5" s="26">
        <v>349337.61</v>
      </c>
      <c r="G5" s="26">
        <v>5919.58</v>
      </c>
      <c r="H5" s="28">
        <f>F5/C5</f>
        <v>0.98294239716681953</v>
      </c>
      <c r="I5" s="9"/>
    </row>
    <row r="6" spans="1:9" ht="13.8" customHeight="1" x14ac:dyDescent="0.3">
      <c r="A6" s="38" t="s">
        <v>9</v>
      </c>
      <c r="B6" s="13" t="s">
        <v>10</v>
      </c>
      <c r="C6" s="26">
        <f>(381041.61+123979.68)</f>
        <v>505021.29</v>
      </c>
      <c r="D6" s="26">
        <f>(13838.1074+4632.67)</f>
        <v>18470.777399999999</v>
      </c>
      <c r="E6" s="27"/>
      <c r="F6" s="26">
        <v>500845.05</v>
      </c>
      <c r="G6" s="26">
        <v>18409.18</v>
      </c>
      <c r="H6" s="28">
        <f>F6/C6</f>
        <v>0.99173056644800062</v>
      </c>
      <c r="I6" s="9"/>
    </row>
    <row r="7" spans="1:9" ht="26.4" x14ac:dyDescent="0.3">
      <c r="A7" s="38" t="s">
        <v>5</v>
      </c>
      <c r="B7" s="13" t="s">
        <v>55</v>
      </c>
      <c r="C7" s="26"/>
      <c r="D7" s="26"/>
      <c r="E7" s="27"/>
      <c r="F7" s="26">
        <v>6621.3</v>
      </c>
      <c r="G7" s="26">
        <v>218.39999999999998</v>
      </c>
      <c r="H7" s="28"/>
      <c r="I7" s="9"/>
    </row>
    <row r="8" spans="1:9" x14ac:dyDescent="0.3">
      <c r="A8" s="39"/>
      <c r="B8" s="14"/>
      <c r="C8" s="26"/>
      <c r="D8" s="26"/>
      <c r="E8" s="27"/>
      <c r="F8" s="26"/>
      <c r="G8" s="26"/>
      <c r="H8" s="29"/>
      <c r="I8" s="9"/>
    </row>
    <row r="9" spans="1:9" ht="15" x14ac:dyDescent="0.3">
      <c r="A9" s="38" t="s">
        <v>11</v>
      </c>
      <c r="B9" s="3" t="s">
        <v>12</v>
      </c>
      <c r="C9" s="26"/>
      <c r="D9" s="26"/>
      <c r="E9" s="27"/>
      <c r="F9" s="26"/>
      <c r="G9" s="26"/>
      <c r="H9" s="30"/>
      <c r="I9" s="12"/>
    </row>
    <row r="10" spans="1:9" x14ac:dyDescent="0.3">
      <c r="A10" s="38" t="s">
        <v>13</v>
      </c>
      <c r="B10" s="13" t="s">
        <v>14</v>
      </c>
      <c r="C10" s="26">
        <v>160869.47</v>
      </c>
      <c r="D10" s="26">
        <v>2073.4524000000001</v>
      </c>
      <c r="E10" s="27"/>
      <c r="F10" s="26">
        <v>40880.050000000003</v>
      </c>
      <c r="G10" s="26">
        <v>712.71</v>
      </c>
      <c r="H10" s="28">
        <f>F10/C10</f>
        <v>0.25411938014093044</v>
      </c>
      <c r="I10" s="9"/>
    </row>
    <row r="11" spans="1:9" ht="26.4" x14ac:dyDescent="0.3">
      <c r="A11" s="38" t="s">
        <v>13</v>
      </c>
      <c r="B11" s="13" t="s">
        <v>52</v>
      </c>
      <c r="C11" s="26"/>
      <c r="D11" s="26"/>
      <c r="E11" s="27"/>
      <c r="F11" s="50">
        <v>23453.316400000116</v>
      </c>
      <c r="G11" s="50">
        <v>416.27120000000184</v>
      </c>
      <c r="H11" s="28"/>
      <c r="I11" s="9"/>
    </row>
    <row r="12" spans="1:9" ht="14.4" customHeight="1" x14ac:dyDescent="0.3">
      <c r="A12" s="38" t="s">
        <v>15</v>
      </c>
      <c r="B12" s="13" t="s">
        <v>16</v>
      </c>
      <c r="C12" s="26">
        <f>(335300.09+15258.3)</f>
        <v>350558.39</v>
      </c>
      <c r="D12" s="26">
        <f>(11640.21258+488.7)</f>
        <v>12128.91258</v>
      </c>
      <c r="E12" s="27"/>
      <c r="F12" s="26">
        <v>324552.56</v>
      </c>
      <c r="G12" s="26">
        <v>11088.68</v>
      </c>
      <c r="H12" s="28">
        <f>F12/C12</f>
        <v>0.92581598175413793</v>
      </c>
      <c r="I12" s="9"/>
    </row>
    <row r="13" spans="1:9" x14ac:dyDescent="0.3">
      <c r="A13" s="38" t="s">
        <v>17</v>
      </c>
      <c r="B13" s="13" t="s">
        <v>18</v>
      </c>
      <c r="C13" s="26">
        <v>184887.55</v>
      </c>
      <c r="D13" s="26">
        <v>6233.4201000000003</v>
      </c>
      <c r="E13" s="27"/>
      <c r="F13" s="26">
        <v>0</v>
      </c>
      <c r="G13" s="26">
        <v>0</v>
      </c>
      <c r="H13" s="28">
        <f>F13/C13</f>
        <v>0</v>
      </c>
      <c r="I13" s="9"/>
    </row>
    <row r="14" spans="1:9" x14ac:dyDescent="0.3">
      <c r="A14" s="39"/>
      <c r="B14" s="14"/>
      <c r="C14" s="26"/>
      <c r="D14" s="26"/>
      <c r="E14" s="27"/>
      <c r="F14" s="26"/>
      <c r="G14" s="26"/>
      <c r="H14" s="29"/>
      <c r="I14" s="9"/>
    </row>
    <row r="15" spans="1:9" ht="15" x14ac:dyDescent="0.3">
      <c r="A15" s="38" t="s">
        <v>19</v>
      </c>
      <c r="B15" s="3" t="s">
        <v>20</v>
      </c>
      <c r="C15" s="26"/>
      <c r="D15" s="26"/>
      <c r="E15" s="27"/>
      <c r="F15" s="26"/>
      <c r="G15" s="26"/>
      <c r="H15" s="30"/>
      <c r="I15" s="12"/>
    </row>
    <row r="16" spans="1:9" x14ac:dyDescent="0.3">
      <c r="A16" s="38" t="s">
        <v>21</v>
      </c>
      <c r="B16" s="13" t="s">
        <v>22</v>
      </c>
      <c r="C16" s="26">
        <f>(149758.68+31715.91)</f>
        <v>181474.59</v>
      </c>
      <c r="D16" s="26">
        <f>(2245.822+417.56)</f>
        <v>2663.3820000000001</v>
      </c>
      <c r="E16" s="27"/>
      <c r="F16" s="26">
        <v>58396.21</v>
      </c>
      <c r="G16" s="26">
        <v>872.83</v>
      </c>
      <c r="H16" s="28">
        <f t="shared" ref="H16:H22" si="0">F16/C16</f>
        <v>0.32178725407231945</v>
      </c>
      <c r="I16" s="9"/>
    </row>
    <row r="17" spans="1:9" x14ac:dyDescent="0.3">
      <c r="A17" s="38" t="s">
        <v>23</v>
      </c>
      <c r="B17" s="13" t="s">
        <v>24</v>
      </c>
      <c r="C17" s="26">
        <f>(28514.86+10213.79)</f>
        <v>38728.65</v>
      </c>
      <c r="D17" s="26">
        <f>(409.5508+166.41)</f>
        <v>575.96079999999995</v>
      </c>
      <c r="E17" s="27"/>
      <c r="F17" s="26">
        <v>12537.02</v>
      </c>
      <c r="G17" s="26">
        <v>113.82</v>
      </c>
      <c r="H17" s="28">
        <f t="shared" si="0"/>
        <v>0.32371435616784988</v>
      </c>
      <c r="I17" s="9"/>
    </row>
    <row r="18" spans="1:9" x14ac:dyDescent="0.3">
      <c r="A18" s="38" t="s">
        <v>25</v>
      </c>
      <c r="B18" s="13" t="s">
        <v>26</v>
      </c>
      <c r="C18" s="26">
        <v>21983.040000000001</v>
      </c>
      <c r="D18" s="26">
        <v>545.18499999999995</v>
      </c>
      <c r="E18" s="27"/>
      <c r="F18" s="26">
        <v>14513.71</v>
      </c>
      <c r="G18" s="26">
        <v>364.99</v>
      </c>
      <c r="H18" s="28">
        <f t="shared" si="0"/>
        <v>0.66022306287028543</v>
      </c>
      <c r="I18" s="9"/>
    </row>
    <row r="19" spans="1:9" x14ac:dyDescent="0.3">
      <c r="A19" s="38" t="s">
        <v>27</v>
      </c>
      <c r="B19" s="13" t="s">
        <v>28</v>
      </c>
      <c r="C19" s="26">
        <v>23976.49</v>
      </c>
      <c r="D19" s="26">
        <v>573.54999999999995</v>
      </c>
      <c r="E19" s="27"/>
      <c r="F19" s="26">
        <v>21697.52</v>
      </c>
      <c r="G19" s="26">
        <v>519.91</v>
      </c>
      <c r="H19" s="28">
        <f t="shared" si="0"/>
        <v>0.90494980708185391</v>
      </c>
      <c r="I19" s="9"/>
    </row>
    <row r="20" spans="1:9" x14ac:dyDescent="0.3">
      <c r="A20" s="39"/>
      <c r="B20" s="14"/>
      <c r="C20" s="26"/>
      <c r="D20" s="26"/>
      <c r="E20" s="27"/>
      <c r="F20" s="26"/>
      <c r="G20" s="26"/>
      <c r="H20" s="29"/>
      <c r="I20" s="9"/>
    </row>
    <row r="21" spans="1:9" ht="15" x14ac:dyDescent="0.3">
      <c r="A21" s="38" t="s">
        <v>29</v>
      </c>
      <c r="B21" s="3" t="s">
        <v>30</v>
      </c>
      <c r="C21" s="26"/>
      <c r="D21" s="26"/>
      <c r="E21" s="27"/>
      <c r="F21" s="26"/>
      <c r="G21" s="26"/>
      <c r="H21" s="30"/>
      <c r="I21" s="12"/>
    </row>
    <row r="22" spans="1:9" ht="26.4" x14ac:dyDescent="0.3">
      <c r="A22" s="38" t="s">
        <v>31</v>
      </c>
      <c r="B22" s="13" t="s">
        <v>32</v>
      </c>
      <c r="C22" s="51">
        <v>48670.080000000002</v>
      </c>
      <c r="D22" s="51">
        <v>627.49400000000003</v>
      </c>
      <c r="E22" s="56"/>
      <c r="F22" s="51">
        <v>3189.9</v>
      </c>
      <c r="G22" s="51">
        <v>88.89</v>
      </c>
      <c r="H22" s="57">
        <f t="shared" si="0"/>
        <v>6.554129354215156E-2</v>
      </c>
      <c r="I22" s="9"/>
    </row>
    <row r="23" spans="1:9" x14ac:dyDescent="0.3">
      <c r="A23" s="52"/>
      <c r="B23" s="13"/>
      <c r="C23" s="26"/>
      <c r="D23" s="26"/>
      <c r="E23" s="53"/>
      <c r="F23" s="26"/>
      <c r="G23" s="26"/>
      <c r="H23" s="54"/>
      <c r="I23" s="16"/>
    </row>
    <row r="24" spans="1:9" x14ac:dyDescent="0.3">
      <c r="A24" s="52"/>
      <c r="B24" s="13"/>
      <c r="C24" s="26"/>
      <c r="D24" s="26"/>
      <c r="E24" s="53"/>
      <c r="F24" s="26"/>
      <c r="G24" s="26"/>
      <c r="H24" s="54"/>
      <c r="I24" s="16"/>
    </row>
    <row r="25" spans="1:9" ht="15" x14ac:dyDescent="0.3">
      <c r="A25" s="38" t="s">
        <v>33</v>
      </c>
      <c r="B25" s="3" t="s">
        <v>34</v>
      </c>
      <c r="C25" s="26"/>
      <c r="D25" s="26"/>
      <c r="E25" s="27"/>
      <c r="F25" s="26"/>
      <c r="G25" s="26"/>
      <c r="H25" s="30"/>
      <c r="I25" s="12"/>
    </row>
    <row r="26" spans="1:9" x14ac:dyDescent="0.3">
      <c r="A26" s="38" t="s">
        <v>35</v>
      </c>
      <c r="B26" s="13" t="s">
        <v>34</v>
      </c>
      <c r="C26" s="26">
        <f>(23634.5627+2838.37)</f>
        <v>26472.932699999998</v>
      </c>
      <c r="D26" s="26">
        <f>(467.44925794+125.06)</f>
        <v>592.50925794</v>
      </c>
      <c r="E26" s="31"/>
      <c r="F26" s="26">
        <v>9412.9699999999993</v>
      </c>
      <c r="G26" s="26">
        <v>222.1</v>
      </c>
      <c r="H26" s="28">
        <f>F26/C26</f>
        <v>0.35556959656381404</v>
      </c>
      <c r="I26" s="12"/>
    </row>
    <row r="27" spans="1:9" x14ac:dyDescent="0.3">
      <c r="A27" s="40"/>
      <c r="B27" s="15"/>
      <c r="C27" s="26"/>
      <c r="D27" s="26"/>
      <c r="E27" s="24"/>
      <c r="F27" s="26"/>
      <c r="G27" s="26"/>
      <c r="H27" s="25"/>
      <c r="I27" s="16"/>
    </row>
    <row r="28" spans="1:9" ht="15" x14ac:dyDescent="0.3">
      <c r="A28" s="38"/>
      <c r="B28" s="3" t="s">
        <v>36</v>
      </c>
      <c r="C28" s="26"/>
      <c r="D28" s="26"/>
      <c r="E28" s="27"/>
      <c r="F28" s="26"/>
      <c r="G28" s="26"/>
      <c r="H28" s="30"/>
      <c r="I28" s="12"/>
    </row>
    <row r="29" spans="1:9" x14ac:dyDescent="0.3">
      <c r="A29" s="38"/>
      <c r="B29" s="13" t="s">
        <v>37</v>
      </c>
      <c r="C29" s="26">
        <v>36543.67</v>
      </c>
      <c r="D29" s="26">
        <v>892.52</v>
      </c>
      <c r="E29" s="31"/>
      <c r="F29" s="26">
        <v>0</v>
      </c>
      <c r="G29" s="26">
        <v>0</v>
      </c>
      <c r="H29" s="28">
        <f>F29/C29</f>
        <v>0</v>
      </c>
      <c r="I29" s="12"/>
    </row>
    <row r="30" spans="1:9" x14ac:dyDescent="0.3">
      <c r="A30" s="38"/>
      <c r="B30" s="18"/>
      <c r="C30" s="26"/>
      <c r="D30" s="26"/>
      <c r="E30" s="31"/>
      <c r="F30" s="26"/>
      <c r="G30" s="26"/>
      <c r="H30" s="30"/>
      <c r="I30" s="12"/>
    </row>
    <row r="31" spans="1:9" customFormat="1" ht="22.8" customHeight="1" x14ac:dyDescent="0.3">
      <c r="A31" s="41"/>
      <c r="B31" s="35" t="s">
        <v>38</v>
      </c>
      <c r="C31" s="36">
        <f>SUM(C4:C29)</f>
        <v>2158316.6827000002</v>
      </c>
      <c r="D31" s="36">
        <f>SUM(D4:D29)</f>
        <v>55361.67113794</v>
      </c>
      <c r="E31" s="36">
        <f>SUM(E4:E29)</f>
        <v>0</v>
      </c>
      <c r="F31" s="55">
        <f>SUM(F4:F30)</f>
        <v>1562741.3864000002</v>
      </c>
      <c r="G31" s="55">
        <f>SUM(G4:G30)</f>
        <v>41226.561200000004</v>
      </c>
      <c r="H31" s="62">
        <f>F31/C31</f>
        <v>0.72405564898152475</v>
      </c>
      <c r="I31" s="12"/>
    </row>
    <row r="32" spans="1:9" customFormat="1" ht="17.399999999999999" customHeight="1" x14ac:dyDescent="0.3">
      <c r="A32" s="94"/>
      <c r="B32" s="95"/>
      <c r="C32" s="95"/>
      <c r="D32" s="95"/>
      <c r="E32" s="95"/>
      <c r="F32" s="95"/>
      <c r="G32" s="95"/>
      <c r="H32" s="96"/>
      <c r="I32" s="12"/>
    </row>
    <row r="33" spans="1:9" customFormat="1" ht="22.8" customHeight="1" x14ac:dyDescent="0.3">
      <c r="A33" s="97" t="s">
        <v>65</v>
      </c>
      <c r="B33" s="98"/>
      <c r="C33" s="98"/>
      <c r="D33" s="98"/>
      <c r="E33" s="98"/>
      <c r="F33" s="98"/>
      <c r="G33" s="98"/>
      <c r="H33" s="99"/>
      <c r="I33" s="12"/>
    </row>
    <row r="34" spans="1:9" ht="18" customHeight="1" x14ac:dyDescent="0.3">
      <c r="A34" s="38"/>
      <c r="B34" s="13" t="s">
        <v>56</v>
      </c>
      <c r="C34" s="26"/>
      <c r="D34" s="26"/>
      <c r="E34" s="31"/>
      <c r="F34" s="51">
        <v>66335</v>
      </c>
      <c r="G34" s="26"/>
      <c r="H34" s="28"/>
      <c r="I34" s="12"/>
    </row>
    <row r="35" spans="1:9" ht="18" customHeight="1" x14ac:dyDescent="0.3">
      <c r="A35" s="38"/>
      <c r="B35" s="13" t="s">
        <v>57</v>
      </c>
      <c r="C35" s="26"/>
      <c r="D35" s="26"/>
      <c r="E35" s="31"/>
      <c r="F35" s="51">
        <f>17938.74/(1-0.50999)</f>
        <v>36608.926348441877</v>
      </c>
      <c r="G35" s="26"/>
      <c r="H35" s="28"/>
      <c r="I35" s="12"/>
    </row>
    <row r="36" spans="1:9" ht="18" customHeight="1" x14ac:dyDescent="0.3">
      <c r="A36" s="38"/>
      <c r="B36" s="13" t="s">
        <v>58</v>
      </c>
      <c r="C36" s="26"/>
      <c r="D36" s="26"/>
      <c r="E36" s="31"/>
      <c r="F36" s="51">
        <f>19.2*(53.96*0.5)</f>
        <v>518.01599999999996</v>
      </c>
      <c r="G36" s="26"/>
      <c r="H36" s="28"/>
      <c r="I36" s="12"/>
    </row>
    <row r="37" spans="1:9" ht="18" customHeight="1" x14ac:dyDescent="0.3">
      <c r="A37" s="38"/>
      <c r="B37" s="13" t="s">
        <v>61</v>
      </c>
      <c r="C37" s="26"/>
      <c r="D37" s="26"/>
      <c r="E37" s="31"/>
      <c r="F37" s="51">
        <f>4362.99*0.5</f>
        <v>2181.4949999999999</v>
      </c>
      <c r="G37" s="26"/>
      <c r="H37" s="28"/>
      <c r="I37" s="12"/>
    </row>
    <row r="38" spans="1:9" ht="26.4" x14ac:dyDescent="0.3">
      <c r="A38" s="38"/>
      <c r="B38" s="13" t="s">
        <v>59</v>
      </c>
      <c r="C38" s="26"/>
      <c r="D38" s="26"/>
      <c r="E38" s="31"/>
      <c r="F38" s="51">
        <f>7915.22-(225.6+482.4+660)+4610.7*0.7</f>
        <v>9774.7099999999991</v>
      </c>
      <c r="G38" s="26"/>
      <c r="H38" s="28"/>
      <c r="I38" s="12"/>
    </row>
    <row r="39" spans="1:9" customFormat="1" ht="22.8" customHeight="1" x14ac:dyDescent="0.3">
      <c r="A39" s="41"/>
      <c r="B39" s="100" t="s">
        <v>38</v>
      </c>
      <c r="C39" s="101"/>
      <c r="D39" s="102"/>
      <c r="E39" s="36">
        <f>SUM(E10:E35)</f>
        <v>0</v>
      </c>
      <c r="F39" s="55">
        <f>SUM(F34:F38)</f>
        <v>115418.14734844188</v>
      </c>
      <c r="G39" s="36"/>
      <c r="H39" s="37"/>
      <c r="I39" s="12"/>
    </row>
    <row r="40" spans="1:9" customFormat="1" x14ac:dyDescent="0.3">
      <c r="A40" s="94"/>
      <c r="B40" s="95"/>
      <c r="C40" s="95"/>
      <c r="D40" s="95"/>
      <c r="E40" s="95"/>
      <c r="F40" s="95"/>
      <c r="G40" s="95"/>
      <c r="H40" s="96"/>
      <c r="I40" s="12"/>
    </row>
    <row r="41" spans="1:9" customFormat="1" x14ac:dyDescent="0.3">
      <c r="A41" s="59"/>
      <c r="B41" s="42"/>
      <c r="C41" s="103" t="s">
        <v>47</v>
      </c>
      <c r="D41" s="104"/>
      <c r="E41" s="60"/>
      <c r="F41" s="103" t="s">
        <v>53</v>
      </c>
      <c r="G41" s="104"/>
      <c r="H41" s="61" t="s">
        <v>2</v>
      </c>
      <c r="I41" s="12"/>
    </row>
    <row r="42" spans="1:9" customFormat="1" ht="30" customHeight="1" x14ac:dyDescent="0.3">
      <c r="A42" s="38"/>
      <c r="B42" s="32" t="s">
        <v>39</v>
      </c>
      <c r="C42" s="76">
        <v>2158316.6800000002</v>
      </c>
      <c r="D42" s="77"/>
      <c r="E42" s="33"/>
      <c r="F42" s="76">
        <f>F31+F39</f>
        <v>1678159.5337484421</v>
      </c>
      <c r="G42" s="77"/>
      <c r="H42" s="43">
        <f>F42/C42</f>
        <v>0.77753165200411734</v>
      </c>
      <c r="I42" s="12"/>
    </row>
    <row r="43" spans="1:9" customFormat="1" ht="9" customHeight="1" x14ac:dyDescent="0.3">
      <c r="A43" s="84"/>
      <c r="B43" s="85"/>
      <c r="C43" s="85"/>
      <c r="D43" s="85"/>
      <c r="E43" s="85"/>
      <c r="F43" s="85"/>
      <c r="G43" s="85"/>
      <c r="H43" s="86"/>
      <c r="I43" s="12"/>
    </row>
    <row r="44" spans="1:9" customFormat="1" ht="30" customHeight="1" x14ac:dyDescent="0.3">
      <c r="A44" s="38"/>
      <c r="B44" s="32" t="s">
        <v>42</v>
      </c>
      <c r="C44" s="76">
        <f>44413.7+10055.45</f>
        <v>54469.149999999994</v>
      </c>
      <c r="D44" s="77"/>
      <c r="E44" s="33"/>
      <c r="F44" s="76">
        <f>G31</f>
        <v>41226.561200000004</v>
      </c>
      <c r="G44" s="77"/>
      <c r="H44" s="91">
        <f>F47/C47</f>
        <v>0.83169800188689069</v>
      </c>
      <c r="I44" s="12"/>
    </row>
    <row r="45" spans="1:9" customFormat="1" ht="30" customHeight="1" x14ac:dyDescent="0.3">
      <c r="A45" s="38"/>
      <c r="B45" s="19" t="s">
        <v>43</v>
      </c>
      <c r="C45" s="76">
        <f>14141.08</f>
        <v>14141.08</v>
      </c>
      <c r="D45" s="77"/>
      <c r="E45" s="33"/>
      <c r="F45" s="76">
        <f>14141.08</f>
        <v>14141.08</v>
      </c>
      <c r="G45" s="77"/>
      <c r="H45" s="92"/>
      <c r="I45" s="12"/>
    </row>
    <row r="46" spans="1:9" customFormat="1" ht="30" customHeight="1" x14ac:dyDescent="0.3">
      <c r="A46" s="38"/>
      <c r="B46" s="19" t="s">
        <v>62</v>
      </c>
      <c r="C46" s="76">
        <f>1695.35</f>
        <v>1695.35</v>
      </c>
      <c r="D46" s="77"/>
      <c r="E46" s="33"/>
      <c r="F46" s="76">
        <v>1695.35</v>
      </c>
      <c r="G46" s="77"/>
      <c r="H46" s="92"/>
      <c r="I46" s="12"/>
    </row>
    <row r="47" spans="1:9" customFormat="1" ht="30" customHeight="1" x14ac:dyDescent="0.3">
      <c r="A47" s="38"/>
      <c r="B47" s="19" t="s">
        <v>44</v>
      </c>
      <c r="C47" s="76">
        <f>C44+C45</f>
        <v>68610.23</v>
      </c>
      <c r="D47" s="77"/>
      <c r="E47" s="33"/>
      <c r="F47" s="76">
        <f>F44+F45+F46</f>
        <v>57062.991200000004</v>
      </c>
      <c r="G47" s="77"/>
      <c r="H47" s="93"/>
      <c r="I47" s="12"/>
    </row>
    <row r="48" spans="1:9" customFormat="1" ht="9" customHeight="1" x14ac:dyDescent="0.3">
      <c r="A48" s="84"/>
      <c r="B48" s="85"/>
      <c r="C48" s="85"/>
      <c r="D48" s="85"/>
      <c r="E48" s="85"/>
      <c r="F48" s="85"/>
      <c r="G48" s="85"/>
      <c r="H48" s="86"/>
      <c r="I48" s="12"/>
    </row>
    <row r="49" spans="1:9" customFormat="1" ht="30" customHeight="1" x14ac:dyDescent="0.3">
      <c r="A49" s="38"/>
      <c r="B49" s="32" t="s">
        <v>40</v>
      </c>
      <c r="C49" s="76">
        <f>C42+C47</f>
        <v>2226926.91</v>
      </c>
      <c r="D49" s="77"/>
      <c r="E49" s="17"/>
      <c r="F49" s="76">
        <f>F42+F47</f>
        <v>1735222.5249484421</v>
      </c>
      <c r="G49" s="77"/>
      <c r="H49" s="11"/>
      <c r="I49" s="12"/>
    </row>
    <row r="50" spans="1:9" customFormat="1" ht="9" customHeight="1" x14ac:dyDescent="0.3">
      <c r="A50" s="84"/>
      <c r="B50" s="85"/>
      <c r="C50" s="85"/>
      <c r="D50" s="85"/>
      <c r="E50" s="85"/>
      <c r="F50" s="85"/>
      <c r="G50" s="85"/>
      <c r="H50" s="86"/>
      <c r="I50" s="12"/>
    </row>
    <row r="51" spans="1:9" customFormat="1" x14ac:dyDescent="0.3">
      <c r="A51" s="38"/>
      <c r="B51" s="34" t="s">
        <v>41</v>
      </c>
      <c r="C51" s="87">
        <v>0.50999000000000005</v>
      </c>
      <c r="D51" s="88"/>
      <c r="E51" s="17"/>
      <c r="F51" s="89"/>
      <c r="G51" s="90"/>
      <c r="H51" s="11"/>
      <c r="I51" s="12"/>
    </row>
    <row r="52" spans="1:9" customFormat="1" ht="9" customHeight="1" x14ac:dyDescent="0.3">
      <c r="A52" s="84"/>
      <c r="B52" s="85"/>
      <c r="C52" s="85"/>
      <c r="D52" s="85"/>
      <c r="E52" s="85"/>
      <c r="F52" s="85"/>
      <c r="G52" s="85"/>
      <c r="H52" s="86"/>
      <c r="I52" s="12"/>
    </row>
    <row r="53" spans="1:9" customFormat="1" ht="30" customHeight="1" x14ac:dyDescent="0.3">
      <c r="A53" s="38"/>
      <c r="B53" s="32" t="s">
        <v>45</v>
      </c>
      <c r="C53" s="76">
        <f>C42*(1-0.50999)+C47</f>
        <v>1126206.9863668</v>
      </c>
      <c r="D53" s="77"/>
      <c r="E53" s="17"/>
      <c r="F53" s="76"/>
      <c r="G53" s="77"/>
      <c r="H53" s="11"/>
      <c r="I53" s="12"/>
    </row>
    <row r="54" spans="1:9" customFormat="1" ht="9" customHeight="1" x14ac:dyDescent="0.3">
      <c r="A54" s="84"/>
      <c r="B54" s="85"/>
      <c r="C54" s="85"/>
      <c r="D54" s="85"/>
      <c r="E54" s="85"/>
      <c r="F54" s="85"/>
      <c r="G54" s="85"/>
      <c r="H54" s="86"/>
      <c r="I54" s="12"/>
    </row>
    <row r="55" spans="1:9" customFormat="1" ht="30" customHeight="1" x14ac:dyDescent="0.3">
      <c r="A55" s="38"/>
      <c r="B55" s="32" t="s">
        <v>63</v>
      </c>
      <c r="C55" s="74"/>
      <c r="D55" s="75"/>
      <c r="E55" s="17"/>
      <c r="F55" s="76">
        <f>F42*(1-0.50999)</f>
        <v>822314.95313207398</v>
      </c>
      <c r="G55" s="77"/>
      <c r="H55" s="11"/>
      <c r="I55" s="12"/>
    </row>
    <row r="56" spans="1:9" customFormat="1" ht="9" customHeight="1" x14ac:dyDescent="0.3">
      <c r="A56" s="84"/>
      <c r="B56" s="85"/>
      <c r="C56" s="85"/>
      <c r="D56" s="85"/>
      <c r="E56" s="85"/>
      <c r="F56" s="85"/>
      <c r="G56" s="85"/>
      <c r="H56" s="86"/>
      <c r="I56" s="12"/>
    </row>
    <row r="57" spans="1:9" customFormat="1" ht="30" customHeight="1" x14ac:dyDescent="0.3">
      <c r="A57" s="38"/>
      <c r="B57" s="32" t="s">
        <v>54</v>
      </c>
      <c r="C57" s="74"/>
      <c r="D57" s="75"/>
      <c r="E57" s="17"/>
      <c r="F57" s="76">
        <f>F47</f>
        <v>57062.991200000004</v>
      </c>
      <c r="G57" s="77"/>
      <c r="H57" s="11"/>
      <c r="I57" s="12"/>
    </row>
    <row r="58" spans="1:9" customFormat="1" ht="9" customHeight="1" x14ac:dyDescent="0.3">
      <c r="A58" s="84"/>
      <c r="B58" s="85"/>
      <c r="C58" s="85"/>
      <c r="D58" s="85"/>
      <c r="E58" s="85"/>
      <c r="F58" s="85"/>
      <c r="G58" s="85"/>
      <c r="H58" s="86"/>
      <c r="I58" s="12"/>
    </row>
    <row r="59" spans="1:9" customFormat="1" ht="30" customHeight="1" x14ac:dyDescent="0.3">
      <c r="A59" s="38"/>
      <c r="B59" s="32" t="s">
        <v>64</v>
      </c>
      <c r="C59" s="74"/>
      <c r="D59" s="75"/>
      <c r="E59" s="17"/>
      <c r="F59" s="76">
        <f>F55+F57</f>
        <v>879377.94433207402</v>
      </c>
      <c r="G59" s="77"/>
      <c r="H59" s="11"/>
      <c r="I59" s="12"/>
    </row>
    <row r="60" spans="1:9" customFormat="1" ht="9" customHeight="1" thickBot="1" x14ac:dyDescent="0.35">
      <c r="A60" s="78"/>
      <c r="B60" s="79"/>
      <c r="C60" s="79"/>
      <c r="D60" s="79"/>
      <c r="E60" s="79"/>
      <c r="F60" s="79"/>
      <c r="G60" s="79"/>
      <c r="H60" s="80"/>
      <c r="I60" s="12"/>
    </row>
    <row r="61" spans="1:9" customFormat="1" ht="21.45" customHeight="1" thickTop="1" x14ac:dyDescent="0.3">
      <c r="A61" s="81" t="s">
        <v>60</v>
      </c>
      <c r="B61" s="81"/>
      <c r="C61" s="81"/>
      <c r="D61" s="81"/>
      <c r="E61" s="81"/>
      <c r="F61" s="81"/>
      <c r="G61" s="81"/>
      <c r="H61" s="81"/>
      <c r="I61" s="12"/>
    </row>
    <row r="62" spans="1:9" ht="47.4" customHeight="1" x14ac:dyDescent="0.3">
      <c r="A62" s="82" t="s">
        <v>46</v>
      </c>
      <c r="B62" s="83"/>
      <c r="C62" s="83"/>
      <c r="D62" s="83"/>
      <c r="E62" s="83"/>
      <c r="F62" s="83"/>
      <c r="G62" s="83"/>
      <c r="H62" s="83"/>
    </row>
  </sheetData>
  <mergeCells count="39">
    <mergeCell ref="A32:H32"/>
    <mergeCell ref="A33:H33"/>
    <mergeCell ref="B39:D39"/>
    <mergeCell ref="A40:H40"/>
    <mergeCell ref="C41:D41"/>
    <mergeCell ref="F41:G41"/>
    <mergeCell ref="A50:H50"/>
    <mergeCell ref="C42:D42"/>
    <mergeCell ref="F42:G42"/>
    <mergeCell ref="A43:H43"/>
    <mergeCell ref="C44:D44"/>
    <mergeCell ref="F44:G44"/>
    <mergeCell ref="H44:H47"/>
    <mergeCell ref="C45:D45"/>
    <mergeCell ref="F45:G45"/>
    <mergeCell ref="C46:D46"/>
    <mergeCell ref="F46:G46"/>
    <mergeCell ref="C47:D47"/>
    <mergeCell ref="F47:G47"/>
    <mergeCell ref="A48:H48"/>
    <mergeCell ref="C49:D49"/>
    <mergeCell ref="F49:G49"/>
    <mergeCell ref="A58:H58"/>
    <mergeCell ref="C51:D51"/>
    <mergeCell ref="F51:G51"/>
    <mergeCell ref="A52:H52"/>
    <mergeCell ref="C53:D53"/>
    <mergeCell ref="F53:G53"/>
    <mergeCell ref="A54:H54"/>
    <mergeCell ref="C55:D55"/>
    <mergeCell ref="F55:G55"/>
    <mergeCell ref="A56:H56"/>
    <mergeCell ref="C57:D57"/>
    <mergeCell ref="F57:G57"/>
    <mergeCell ref="C59:D59"/>
    <mergeCell ref="F59:G59"/>
    <mergeCell ref="A60:H60"/>
    <mergeCell ref="A61:H61"/>
    <mergeCell ref="A62:H62"/>
  </mergeCells>
  <conditionalFormatting sqref="B154:B65548">
    <cfRule type="expression" dxfId="34" priority="23" stopIfTrue="1">
      <formula>#REF!="1"</formula>
    </cfRule>
    <cfRule type="expression" dxfId="33" priority="24" stopIfTrue="1">
      <formula>#REF!="2"</formula>
    </cfRule>
    <cfRule type="expression" dxfId="32" priority="25" stopIfTrue="1">
      <formula>#REF!="3"</formula>
    </cfRule>
  </conditionalFormatting>
  <conditionalFormatting sqref="B9 B2:B3">
    <cfRule type="expression" dxfId="31" priority="26" stopIfTrue="1">
      <formula>#REF!="1"</formula>
    </cfRule>
    <cfRule type="expression" dxfId="30" priority="27" stopIfTrue="1">
      <formula>#REF!="2"</formula>
    </cfRule>
    <cfRule type="expression" dxfId="29" priority="28" stopIfTrue="1">
      <formula>#REF!="3"</formula>
    </cfRule>
  </conditionalFormatting>
  <conditionalFormatting sqref="E1 H1:I1">
    <cfRule type="expression" dxfId="28" priority="29" stopIfTrue="1">
      <formula>#REF!="1"</formula>
    </cfRule>
    <cfRule type="expression" dxfId="27" priority="30" stopIfTrue="1">
      <formula>#REF!="3"</formula>
    </cfRule>
    <cfRule type="expression" dxfId="26" priority="31" stopIfTrue="1">
      <formula>_OIP1="3"</formula>
    </cfRule>
  </conditionalFormatting>
  <conditionalFormatting sqref="B15">
    <cfRule type="expression" dxfId="25" priority="20" stopIfTrue="1">
      <formula>#REF!="1"</formula>
    </cfRule>
    <cfRule type="expression" dxfId="24" priority="21" stopIfTrue="1">
      <formula>#REF!="2"</formula>
    </cfRule>
    <cfRule type="expression" dxfId="23" priority="22" stopIfTrue="1">
      <formula>#REF!="3"</formula>
    </cfRule>
  </conditionalFormatting>
  <conditionalFormatting sqref="B21">
    <cfRule type="expression" dxfId="22" priority="17" stopIfTrue="1">
      <formula>#REF!="1"</formula>
    </cfRule>
    <cfRule type="expression" dxfId="21" priority="18" stopIfTrue="1">
      <formula>#REF!="2"</formula>
    </cfRule>
    <cfRule type="expression" dxfId="20" priority="19" stopIfTrue="1">
      <formula>#REF!="3"</formula>
    </cfRule>
  </conditionalFormatting>
  <conditionalFormatting sqref="B28">
    <cfRule type="expression" dxfId="19" priority="14" stopIfTrue="1">
      <formula>#REF!="1"</formula>
    </cfRule>
    <cfRule type="expression" dxfId="18" priority="15" stopIfTrue="1">
      <formula>#REF!="2"</formula>
    </cfRule>
    <cfRule type="expression" dxfId="17" priority="16" stopIfTrue="1">
      <formula>#REF!="3"</formula>
    </cfRule>
  </conditionalFormatting>
  <conditionalFormatting sqref="D1">
    <cfRule type="expression" dxfId="16" priority="11" stopIfTrue="1">
      <formula>#REF!="1"</formula>
    </cfRule>
    <cfRule type="expression" dxfId="15" priority="12" stopIfTrue="1">
      <formula>#REF!="3"</formula>
    </cfRule>
    <cfRule type="expression" dxfId="14" priority="13" stopIfTrue="1">
      <formula>_OIP1="3"</formula>
    </cfRule>
  </conditionalFormatting>
  <conditionalFormatting sqref="H27:I27">
    <cfRule type="expression" dxfId="13" priority="32">
      <formula>#REF!="3"</formula>
    </cfRule>
  </conditionalFormatting>
  <conditionalFormatting sqref="G1">
    <cfRule type="expression" dxfId="12" priority="8" stopIfTrue="1">
      <formula>#REF!="1"</formula>
    </cfRule>
    <cfRule type="expression" dxfId="11" priority="9" stopIfTrue="1">
      <formula>#REF!="3"</formula>
    </cfRule>
    <cfRule type="expression" dxfId="10" priority="10" stopIfTrue="1">
      <formula>_OIP1="3"</formula>
    </cfRule>
  </conditionalFormatting>
  <conditionalFormatting sqref="B25">
    <cfRule type="expression" dxfId="9" priority="4" stopIfTrue="1">
      <formula>#REF!="1"</formula>
    </cfRule>
    <cfRule type="expression" dxfId="8" priority="5" stopIfTrue="1">
      <formula>#REF!="2"</formula>
    </cfRule>
    <cfRule type="expression" dxfId="7" priority="6" stopIfTrue="1">
      <formula>#REF!="3"</formula>
    </cfRule>
  </conditionalFormatting>
  <conditionalFormatting sqref="H23:I24">
    <cfRule type="expression" dxfId="6" priority="7">
      <formula>#REF!="3"</formula>
    </cfRule>
  </conditionalFormatting>
  <conditionalFormatting sqref="C1">
    <cfRule type="expression" dxfId="5" priority="1" stopIfTrue="1">
      <formula>#REF!="1"</formula>
    </cfRule>
    <cfRule type="expression" dxfId="4" priority="2" stopIfTrue="1">
      <formula>#REF!="3"</formula>
    </cfRule>
    <cfRule type="expression" dxfId="3" priority="3" stopIfTrue="1">
      <formula>_OIP1="3"</formula>
    </cfRule>
  </conditionalFormatting>
  <pageMargins left="1.1023622047244095" right="0.70866141732283472" top="0.98425196850393704" bottom="0.55118110236220474" header="0.31496062992125984" footer="0.31496062992125984"/>
  <pageSetup paperSize="9" scale="99" fitToHeight="0" orientation="landscape" r:id="rId1"/>
  <headerFooter>
    <oddHeader>&amp;Lcommittente&amp;"-,Grassetto"&amp;12
SO.GE.M.I. SpA&amp;C&amp;"-,Grassetto"LOTTO 1.03 - PIATTAFORMA AMBULANTI CARNE
STATO DI CONSISTENZA DEI LAVORI ESEGUITI&amp;Rappaltatore
&amp;"-,Grassetto"&amp;12CRISTIAN COLOR Srl</oddHeader>
    <oddFooter>&amp;R&amp;P/3</oddFooter>
  </headerFooter>
  <rowBreaks count="2" manualBreakCount="2">
    <brk id="23" max="7" man="1"/>
    <brk id="40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23"/>
  <sheetViews>
    <sheetView tabSelected="1" view="pageBreakPreview" zoomScale="80" zoomScaleNormal="50" zoomScaleSheetLayoutView="80" workbookViewId="0">
      <selection activeCell="B22" sqref="B22"/>
    </sheetView>
  </sheetViews>
  <sheetFormatPr defaultColWidth="7.21875" defaultRowHeight="14.4" x14ac:dyDescent="0.3"/>
  <cols>
    <col min="1" max="1" width="1.77734375" style="4" customWidth="1"/>
    <col min="2" max="2" width="47.77734375" style="20" customWidth="1"/>
    <col min="3" max="3" width="16.44140625" style="4" customWidth="1"/>
    <col min="4" max="4" width="16.44140625" style="21" customWidth="1"/>
    <col min="5" max="5" width="1.6640625" style="22" customWidth="1"/>
    <col min="6" max="7" width="16.44140625" style="4" customWidth="1"/>
    <col min="8" max="8" width="8.6640625" style="23" bestFit="1" customWidth="1"/>
    <col min="9" max="9" width="10.21875" style="23" customWidth="1"/>
    <col min="10" max="195" width="7.21875" style="4"/>
    <col min="196" max="197" width="8.6640625" style="4" customWidth="1"/>
    <col min="198" max="254" width="7.21875" style="4"/>
    <col min="255" max="255" width="12.88671875" style="4" bestFit="1" customWidth="1"/>
    <col min="256" max="256" width="38.21875" style="4" customWidth="1"/>
    <col min="257" max="258" width="16.44140625" style="4" customWidth="1"/>
    <col min="259" max="259" width="1.6640625" style="4" customWidth="1"/>
    <col min="260" max="261" width="16.44140625" style="4" customWidth="1"/>
    <col min="262" max="262" width="8.6640625" style="4" bestFit="1" customWidth="1"/>
    <col min="263" max="263" width="10.21875" style="4" customWidth="1"/>
    <col min="264" max="451" width="7.21875" style="4"/>
    <col min="452" max="453" width="8.6640625" style="4" customWidth="1"/>
    <col min="454" max="510" width="7.21875" style="4"/>
    <col min="511" max="511" width="12.88671875" style="4" bestFit="1" customWidth="1"/>
    <col min="512" max="512" width="38.21875" style="4" customWidth="1"/>
    <col min="513" max="514" width="16.44140625" style="4" customWidth="1"/>
    <col min="515" max="515" width="1.6640625" style="4" customWidth="1"/>
    <col min="516" max="517" width="16.44140625" style="4" customWidth="1"/>
    <col min="518" max="518" width="8.6640625" style="4" bestFit="1" customWidth="1"/>
    <col min="519" max="519" width="10.21875" style="4" customWidth="1"/>
    <col min="520" max="707" width="7.21875" style="4"/>
    <col min="708" max="709" width="8.6640625" style="4" customWidth="1"/>
    <col min="710" max="766" width="7.21875" style="4"/>
    <col min="767" max="767" width="12.88671875" style="4" bestFit="1" customWidth="1"/>
    <col min="768" max="768" width="38.21875" style="4" customWidth="1"/>
    <col min="769" max="770" width="16.44140625" style="4" customWidth="1"/>
    <col min="771" max="771" width="1.6640625" style="4" customWidth="1"/>
    <col min="772" max="773" width="16.44140625" style="4" customWidth="1"/>
    <col min="774" max="774" width="8.6640625" style="4" bestFit="1" customWidth="1"/>
    <col min="775" max="775" width="10.21875" style="4" customWidth="1"/>
    <col min="776" max="963" width="7.21875" style="4"/>
    <col min="964" max="965" width="8.6640625" style="4" customWidth="1"/>
    <col min="966" max="1022" width="7.21875" style="4"/>
    <col min="1023" max="1023" width="12.88671875" style="4" bestFit="1" customWidth="1"/>
    <col min="1024" max="1024" width="38.21875" style="4" customWidth="1"/>
    <col min="1025" max="1026" width="16.44140625" style="4" customWidth="1"/>
    <col min="1027" max="1027" width="1.6640625" style="4" customWidth="1"/>
    <col min="1028" max="1029" width="16.44140625" style="4" customWidth="1"/>
    <col min="1030" max="1030" width="8.6640625" style="4" bestFit="1" customWidth="1"/>
    <col min="1031" max="1031" width="10.21875" style="4" customWidth="1"/>
    <col min="1032" max="1219" width="7.21875" style="4"/>
    <col min="1220" max="1221" width="8.6640625" style="4" customWidth="1"/>
    <col min="1222" max="1278" width="7.21875" style="4"/>
    <col min="1279" max="1279" width="12.88671875" style="4" bestFit="1" customWidth="1"/>
    <col min="1280" max="1280" width="38.21875" style="4" customWidth="1"/>
    <col min="1281" max="1282" width="16.44140625" style="4" customWidth="1"/>
    <col min="1283" max="1283" width="1.6640625" style="4" customWidth="1"/>
    <col min="1284" max="1285" width="16.44140625" style="4" customWidth="1"/>
    <col min="1286" max="1286" width="8.6640625" style="4" bestFit="1" customWidth="1"/>
    <col min="1287" max="1287" width="10.21875" style="4" customWidth="1"/>
    <col min="1288" max="1475" width="7.21875" style="4"/>
    <col min="1476" max="1477" width="8.6640625" style="4" customWidth="1"/>
    <col min="1478" max="1534" width="7.21875" style="4"/>
    <col min="1535" max="1535" width="12.88671875" style="4" bestFit="1" customWidth="1"/>
    <col min="1536" max="1536" width="38.21875" style="4" customWidth="1"/>
    <col min="1537" max="1538" width="16.44140625" style="4" customWidth="1"/>
    <col min="1539" max="1539" width="1.6640625" style="4" customWidth="1"/>
    <col min="1540" max="1541" width="16.44140625" style="4" customWidth="1"/>
    <col min="1542" max="1542" width="8.6640625" style="4" bestFit="1" customWidth="1"/>
    <col min="1543" max="1543" width="10.21875" style="4" customWidth="1"/>
    <col min="1544" max="1731" width="7.21875" style="4"/>
    <col min="1732" max="1733" width="8.6640625" style="4" customWidth="1"/>
    <col min="1734" max="1790" width="7.21875" style="4"/>
    <col min="1791" max="1791" width="12.88671875" style="4" bestFit="1" customWidth="1"/>
    <col min="1792" max="1792" width="38.21875" style="4" customWidth="1"/>
    <col min="1793" max="1794" width="16.44140625" style="4" customWidth="1"/>
    <col min="1795" max="1795" width="1.6640625" style="4" customWidth="1"/>
    <col min="1796" max="1797" width="16.44140625" style="4" customWidth="1"/>
    <col min="1798" max="1798" width="8.6640625" style="4" bestFit="1" customWidth="1"/>
    <col min="1799" max="1799" width="10.21875" style="4" customWidth="1"/>
    <col min="1800" max="1987" width="7.21875" style="4"/>
    <col min="1988" max="1989" width="8.6640625" style="4" customWidth="1"/>
    <col min="1990" max="2046" width="7.21875" style="4"/>
    <col min="2047" max="2047" width="12.88671875" style="4" bestFit="1" customWidth="1"/>
    <col min="2048" max="2048" width="38.21875" style="4" customWidth="1"/>
    <col min="2049" max="2050" width="16.44140625" style="4" customWidth="1"/>
    <col min="2051" max="2051" width="1.6640625" style="4" customWidth="1"/>
    <col min="2052" max="2053" width="16.44140625" style="4" customWidth="1"/>
    <col min="2054" max="2054" width="8.6640625" style="4" bestFit="1" customWidth="1"/>
    <col min="2055" max="2055" width="10.21875" style="4" customWidth="1"/>
    <col min="2056" max="2243" width="7.21875" style="4"/>
    <col min="2244" max="2245" width="8.6640625" style="4" customWidth="1"/>
    <col min="2246" max="2302" width="7.21875" style="4"/>
    <col min="2303" max="2303" width="12.88671875" style="4" bestFit="1" customWidth="1"/>
    <col min="2304" max="2304" width="38.21875" style="4" customWidth="1"/>
    <col min="2305" max="2306" width="16.44140625" style="4" customWidth="1"/>
    <col min="2307" max="2307" width="1.6640625" style="4" customWidth="1"/>
    <col min="2308" max="2309" width="16.44140625" style="4" customWidth="1"/>
    <col min="2310" max="2310" width="8.6640625" style="4" bestFit="1" customWidth="1"/>
    <col min="2311" max="2311" width="10.21875" style="4" customWidth="1"/>
    <col min="2312" max="2499" width="7.21875" style="4"/>
    <col min="2500" max="2501" width="8.6640625" style="4" customWidth="1"/>
    <col min="2502" max="2558" width="7.21875" style="4"/>
    <col min="2559" max="2559" width="12.88671875" style="4" bestFit="1" customWidth="1"/>
    <col min="2560" max="2560" width="38.21875" style="4" customWidth="1"/>
    <col min="2561" max="2562" width="16.44140625" style="4" customWidth="1"/>
    <col min="2563" max="2563" width="1.6640625" style="4" customWidth="1"/>
    <col min="2564" max="2565" width="16.44140625" style="4" customWidth="1"/>
    <col min="2566" max="2566" width="8.6640625" style="4" bestFit="1" customWidth="1"/>
    <col min="2567" max="2567" width="10.21875" style="4" customWidth="1"/>
    <col min="2568" max="2755" width="7.21875" style="4"/>
    <col min="2756" max="2757" width="8.6640625" style="4" customWidth="1"/>
    <col min="2758" max="2814" width="7.21875" style="4"/>
    <col min="2815" max="2815" width="12.88671875" style="4" bestFit="1" customWidth="1"/>
    <col min="2816" max="2816" width="38.21875" style="4" customWidth="1"/>
    <col min="2817" max="2818" width="16.44140625" style="4" customWidth="1"/>
    <col min="2819" max="2819" width="1.6640625" style="4" customWidth="1"/>
    <col min="2820" max="2821" width="16.44140625" style="4" customWidth="1"/>
    <col min="2822" max="2822" width="8.6640625" style="4" bestFit="1" customWidth="1"/>
    <col min="2823" max="2823" width="10.21875" style="4" customWidth="1"/>
    <col min="2824" max="3011" width="7.21875" style="4"/>
    <col min="3012" max="3013" width="8.6640625" style="4" customWidth="1"/>
    <col min="3014" max="3070" width="7.21875" style="4"/>
    <col min="3071" max="3071" width="12.88671875" style="4" bestFit="1" customWidth="1"/>
    <col min="3072" max="3072" width="38.21875" style="4" customWidth="1"/>
    <col min="3073" max="3074" width="16.44140625" style="4" customWidth="1"/>
    <col min="3075" max="3075" width="1.6640625" style="4" customWidth="1"/>
    <col min="3076" max="3077" width="16.44140625" style="4" customWidth="1"/>
    <col min="3078" max="3078" width="8.6640625" style="4" bestFit="1" customWidth="1"/>
    <col min="3079" max="3079" width="10.21875" style="4" customWidth="1"/>
    <col min="3080" max="3267" width="7.21875" style="4"/>
    <col min="3268" max="3269" width="8.6640625" style="4" customWidth="1"/>
    <col min="3270" max="3326" width="7.21875" style="4"/>
    <col min="3327" max="3327" width="12.88671875" style="4" bestFit="1" customWidth="1"/>
    <col min="3328" max="3328" width="38.21875" style="4" customWidth="1"/>
    <col min="3329" max="3330" width="16.44140625" style="4" customWidth="1"/>
    <col min="3331" max="3331" width="1.6640625" style="4" customWidth="1"/>
    <col min="3332" max="3333" width="16.44140625" style="4" customWidth="1"/>
    <col min="3334" max="3334" width="8.6640625" style="4" bestFit="1" customWidth="1"/>
    <col min="3335" max="3335" width="10.21875" style="4" customWidth="1"/>
    <col min="3336" max="3523" width="7.21875" style="4"/>
    <col min="3524" max="3525" width="8.6640625" style="4" customWidth="1"/>
    <col min="3526" max="3582" width="7.21875" style="4"/>
    <col min="3583" max="3583" width="12.88671875" style="4" bestFit="1" customWidth="1"/>
    <col min="3584" max="3584" width="38.21875" style="4" customWidth="1"/>
    <col min="3585" max="3586" width="16.44140625" style="4" customWidth="1"/>
    <col min="3587" max="3587" width="1.6640625" style="4" customWidth="1"/>
    <col min="3588" max="3589" width="16.44140625" style="4" customWidth="1"/>
    <col min="3590" max="3590" width="8.6640625" style="4" bestFit="1" customWidth="1"/>
    <col min="3591" max="3591" width="10.21875" style="4" customWidth="1"/>
    <col min="3592" max="3779" width="7.21875" style="4"/>
    <col min="3780" max="3781" width="8.6640625" style="4" customWidth="1"/>
    <col min="3782" max="3838" width="7.21875" style="4"/>
    <col min="3839" max="3839" width="12.88671875" style="4" bestFit="1" customWidth="1"/>
    <col min="3840" max="3840" width="38.21875" style="4" customWidth="1"/>
    <col min="3841" max="3842" width="16.44140625" style="4" customWidth="1"/>
    <col min="3843" max="3843" width="1.6640625" style="4" customWidth="1"/>
    <col min="3844" max="3845" width="16.44140625" style="4" customWidth="1"/>
    <col min="3846" max="3846" width="8.6640625" style="4" bestFit="1" customWidth="1"/>
    <col min="3847" max="3847" width="10.21875" style="4" customWidth="1"/>
    <col min="3848" max="4035" width="7.21875" style="4"/>
    <col min="4036" max="4037" width="8.6640625" style="4" customWidth="1"/>
    <col min="4038" max="4094" width="7.21875" style="4"/>
    <col min="4095" max="4095" width="12.88671875" style="4" bestFit="1" customWidth="1"/>
    <col min="4096" max="4096" width="38.21875" style="4" customWidth="1"/>
    <col min="4097" max="4098" width="16.44140625" style="4" customWidth="1"/>
    <col min="4099" max="4099" width="1.6640625" style="4" customWidth="1"/>
    <col min="4100" max="4101" width="16.44140625" style="4" customWidth="1"/>
    <col min="4102" max="4102" width="8.6640625" style="4" bestFit="1" customWidth="1"/>
    <col min="4103" max="4103" width="10.21875" style="4" customWidth="1"/>
    <col min="4104" max="4291" width="7.21875" style="4"/>
    <col min="4292" max="4293" width="8.6640625" style="4" customWidth="1"/>
    <col min="4294" max="4350" width="7.21875" style="4"/>
    <col min="4351" max="4351" width="12.88671875" style="4" bestFit="1" customWidth="1"/>
    <col min="4352" max="4352" width="38.21875" style="4" customWidth="1"/>
    <col min="4353" max="4354" width="16.44140625" style="4" customWidth="1"/>
    <col min="4355" max="4355" width="1.6640625" style="4" customWidth="1"/>
    <col min="4356" max="4357" width="16.44140625" style="4" customWidth="1"/>
    <col min="4358" max="4358" width="8.6640625" style="4" bestFit="1" customWidth="1"/>
    <col min="4359" max="4359" width="10.21875" style="4" customWidth="1"/>
    <col min="4360" max="4547" width="7.21875" style="4"/>
    <col min="4548" max="4549" width="8.6640625" style="4" customWidth="1"/>
    <col min="4550" max="4606" width="7.21875" style="4"/>
    <col min="4607" max="4607" width="12.88671875" style="4" bestFit="1" customWidth="1"/>
    <col min="4608" max="4608" width="38.21875" style="4" customWidth="1"/>
    <col min="4609" max="4610" width="16.44140625" style="4" customWidth="1"/>
    <col min="4611" max="4611" width="1.6640625" style="4" customWidth="1"/>
    <col min="4612" max="4613" width="16.44140625" style="4" customWidth="1"/>
    <col min="4614" max="4614" width="8.6640625" style="4" bestFit="1" customWidth="1"/>
    <col min="4615" max="4615" width="10.21875" style="4" customWidth="1"/>
    <col min="4616" max="4803" width="7.21875" style="4"/>
    <col min="4804" max="4805" width="8.6640625" style="4" customWidth="1"/>
    <col min="4806" max="4862" width="7.21875" style="4"/>
    <col min="4863" max="4863" width="12.88671875" style="4" bestFit="1" customWidth="1"/>
    <col min="4864" max="4864" width="38.21875" style="4" customWidth="1"/>
    <col min="4865" max="4866" width="16.44140625" style="4" customWidth="1"/>
    <col min="4867" max="4867" width="1.6640625" style="4" customWidth="1"/>
    <col min="4868" max="4869" width="16.44140625" style="4" customWidth="1"/>
    <col min="4870" max="4870" width="8.6640625" style="4" bestFit="1" customWidth="1"/>
    <col min="4871" max="4871" width="10.21875" style="4" customWidth="1"/>
    <col min="4872" max="5059" width="7.21875" style="4"/>
    <col min="5060" max="5061" width="8.6640625" style="4" customWidth="1"/>
    <col min="5062" max="5118" width="7.21875" style="4"/>
    <col min="5119" max="5119" width="12.88671875" style="4" bestFit="1" customWidth="1"/>
    <col min="5120" max="5120" width="38.21875" style="4" customWidth="1"/>
    <col min="5121" max="5122" width="16.44140625" style="4" customWidth="1"/>
    <col min="5123" max="5123" width="1.6640625" style="4" customWidth="1"/>
    <col min="5124" max="5125" width="16.44140625" style="4" customWidth="1"/>
    <col min="5126" max="5126" width="8.6640625" style="4" bestFit="1" customWidth="1"/>
    <col min="5127" max="5127" width="10.21875" style="4" customWidth="1"/>
    <col min="5128" max="5315" width="7.21875" style="4"/>
    <col min="5316" max="5317" width="8.6640625" style="4" customWidth="1"/>
    <col min="5318" max="5374" width="7.21875" style="4"/>
    <col min="5375" max="5375" width="12.88671875" style="4" bestFit="1" customWidth="1"/>
    <col min="5376" max="5376" width="38.21875" style="4" customWidth="1"/>
    <col min="5377" max="5378" width="16.44140625" style="4" customWidth="1"/>
    <col min="5379" max="5379" width="1.6640625" style="4" customWidth="1"/>
    <col min="5380" max="5381" width="16.44140625" style="4" customWidth="1"/>
    <col min="5382" max="5382" width="8.6640625" style="4" bestFit="1" customWidth="1"/>
    <col min="5383" max="5383" width="10.21875" style="4" customWidth="1"/>
    <col min="5384" max="5571" width="7.21875" style="4"/>
    <col min="5572" max="5573" width="8.6640625" style="4" customWidth="1"/>
    <col min="5574" max="5630" width="7.21875" style="4"/>
    <col min="5631" max="5631" width="12.88671875" style="4" bestFit="1" customWidth="1"/>
    <col min="5632" max="5632" width="38.21875" style="4" customWidth="1"/>
    <col min="5633" max="5634" width="16.44140625" style="4" customWidth="1"/>
    <col min="5635" max="5635" width="1.6640625" style="4" customWidth="1"/>
    <col min="5636" max="5637" width="16.44140625" style="4" customWidth="1"/>
    <col min="5638" max="5638" width="8.6640625" style="4" bestFit="1" customWidth="1"/>
    <col min="5639" max="5639" width="10.21875" style="4" customWidth="1"/>
    <col min="5640" max="5827" width="7.21875" style="4"/>
    <col min="5828" max="5829" width="8.6640625" style="4" customWidth="1"/>
    <col min="5830" max="5886" width="7.21875" style="4"/>
    <col min="5887" max="5887" width="12.88671875" style="4" bestFit="1" customWidth="1"/>
    <col min="5888" max="5888" width="38.21875" style="4" customWidth="1"/>
    <col min="5889" max="5890" width="16.44140625" style="4" customWidth="1"/>
    <col min="5891" max="5891" width="1.6640625" style="4" customWidth="1"/>
    <col min="5892" max="5893" width="16.44140625" style="4" customWidth="1"/>
    <col min="5894" max="5894" width="8.6640625" style="4" bestFit="1" customWidth="1"/>
    <col min="5895" max="5895" width="10.21875" style="4" customWidth="1"/>
    <col min="5896" max="6083" width="7.21875" style="4"/>
    <col min="6084" max="6085" width="8.6640625" style="4" customWidth="1"/>
    <col min="6086" max="6142" width="7.21875" style="4"/>
    <col min="6143" max="6143" width="12.88671875" style="4" bestFit="1" customWidth="1"/>
    <col min="6144" max="6144" width="38.21875" style="4" customWidth="1"/>
    <col min="6145" max="6146" width="16.44140625" style="4" customWidth="1"/>
    <col min="6147" max="6147" width="1.6640625" style="4" customWidth="1"/>
    <col min="6148" max="6149" width="16.44140625" style="4" customWidth="1"/>
    <col min="6150" max="6150" width="8.6640625" style="4" bestFit="1" customWidth="1"/>
    <col min="6151" max="6151" width="10.21875" style="4" customWidth="1"/>
    <col min="6152" max="6339" width="7.21875" style="4"/>
    <col min="6340" max="6341" width="8.6640625" style="4" customWidth="1"/>
    <col min="6342" max="6398" width="7.21875" style="4"/>
    <col min="6399" max="6399" width="12.88671875" style="4" bestFit="1" customWidth="1"/>
    <col min="6400" max="6400" width="38.21875" style="4" customWidth="1"/>
    <col min="6401" max="6402" width="16.44140625" style="4" customWidth="1"/>
    <col min="6403" max="6403" width="1.6640625" style="4" customWidth="1"/>
    <col min="6404" max="6405" width="16.44140625" style="4" customWidth="1"/>
    <col min="6406" max="6406" width="8.6640625" style="4" bestFit="1" customWidth="1"/>
    <col min="6407" max="6407" width="10.21875" style="4" customWidth="1"/>
    <col min="6408" max="6595" width="7.21875" style="4"/>
    <col min="6596" max="6597" width="8.6640625" style="4" customWidth="1"/>
    <col min="6598" max="6654" width="7.21875" style="4"/>
    <col min="6655" max="6655" width="12.88671875" style="4" bestFit="1" customWidth="1"/>
    <col min="6656" max="6656" width="38.21875" style="4" customWidth="1"/>
    <col min="6657" max="6658" width="16.44140625" style="4" customWidth="1"/>
    <col min="6659" max="6659" width="1.6640625" style="4" customWidth="1"/>
    <col min="6660" max="6661" width="16.44140625" style="4" customWidth="1"/>
    <col min="6662" max="6662" width="8.6640625" style="4" bestFit="1" customWidth="1"/>
    <col min="6663" max="6663" width="10.21875" style="4" customWidth="1"/>
    <col min="6664" max="6851" width="7.21875" style="4"/>
    <col min="6852" max="6853" width="8.6640625" style="4" customWidth="1"/>
    <col min="6854" max="6910" width="7.21875" style="4"/>
    <col min="6911" max="6911" width="12.88671875" style="4" bestFit="1" customWidth="1"/>
    <col min="6912" max="6912" width="38.21875" style="4" customWidth="1"/>
    <col min="6913" max="6914" width="16.44140625" style="4" customWidth="1"/>
    <col min="6915" max="6915" width="1.6640625" style="4" customWidth="1"/>
    <col min="6916" max="6917" width="16.44140625" style="4" customWidth="1"/>
    <col min="6918" max="6918" width="8.6640625" style="4" bestFit="1" customWidth="1"/>
    <col min="6919" max="6919" width="10.21875" style="4" customWidth="1"/>
    <col min="6920" max="7107" width="7.21875" style="4"/>
    <col min="7108" max="7109" width="8.6640625" style="4" customWidth="1"/>
    <col min="7110" max="7166" width="7.21875" style="4"/>
    <col min="7167" max="7167" width="12.88671875" style="4" bestFit="1" customWidth="1"/>
    <col min="7168" max="7168" width="38.21875" style="4" customWidth="1"/>
    <col min="7169" max="7170" width="16.44140625" style="4" customWidth="1"/>
    <col min="7171" max="7171" width="1.6640625" style="4" customWidth="1"/>
    <col min="7172" max="7173" width="16.44140625" style="4" customWidth="1"/>
    <col min="7174" max="7174" width="8.6640625" style="4" bestFit="1" customWidth="1"/>
    <col min="7175" max="7175" width="10.21875" style="4" customWidth="1"/>
    <col min="7176" max="7363" width="7.21875" style="4"/>
    <col min="7364" max="7365" width="8.6640625" style="4" customWidth="1"/>
    <col min="7366" max="7422" width="7.21875" style="4"/>
    <col min="7423" max="7423" width="12.88671875" style="4" bestFit="1" customWidth="1"/>
    <col min="7424" max="7424" width="38.21875" style="4" customWidth="1"/>
    <col min="7425" max="7426" width="16.44140625" style="4" customWidth="1"/>
    <col min="7427" max="7427" width="1.6640625" style="4" customWidth="1"/>
    <col min="7428" max="7429" width="16.44140625" style="4" customWidth="1"/>
    <col min="7430" max="7430" width="8.6640625" style="4" bestFit="1" customWidth="1"/>
    <col min="7431" max="7431" width="10.21875" style="4" customWidth="1"/>
    <col min="7432" max="7619" width="7.21875" style="4"/>
    <col min="7620" max="7621" width="8.6640625" style="4" customWidth="1"/>
    <col min="7622" max="7678" width="7.21875" style="4"/>
    <col min="7679" max="7679" width="12.88671875" style="4" bestFit="1" customWidth="1"/>
    <col min="7680" max="7680" width="38.21875" style="4" customWidth="1"/>
    <col min="7681" max="7682" width="16.44140625" style="4" customWidth="1"/>
    <col min="7683" max="7683" width="1.6640625" style="4" customWidth="1"/>
    <col min="7684" max="7685" width="16.44140625" style="4" customWidth="1"/>
    <col min="7686" max="7686" width="8.6640625" style="4" bestFit="1" customWidth="1"/>
    <col min="7687" max="7687" width="10.21875" style="4" customWidth="1"/>
    <col min="7688" max="7875" width="7.21875" style="4"/>
    <col min="7876" max="7877" width="8.6640625" style="4" customWidth="1"/>
    <col min="7878" max="7934" width="7.21875" style="4"/>
    <col min="7935" max="7935" width="12.88671875" style="4" bestFit="1" customWidth="1"/>
    <col min="7936" max="7936" width="38.21875" style="4" customWidth="1"/>
    <col min="7937" max="7938" width="16.44140625" style="4" customWidth="1"/>
    <col min="7939" max="7939" width="1.6640625" style="4" customWidth="1"/>
    <col min="7940" max="7941" width="16.44140625" style="4" customWidth="1"/>
    <col min="7942" max="7942" width="8.6640625" style="4" bestFit="1" customWidth="1"/>
    <col min="7943" max="7943" width="10.21875" style="4" customWidth="1"/>
    <col min="7944" max="8131" width="7.21875" style="4"/>
    <col min="8132" max="8133" width="8.6640625" style="4" customWidth="1"/>
    <col min="8134" max="8190" width="7.21875" style="4"/>
    <col min="8191" max="8191" width="12.88671875" style="4" bestFit="1" customWidth="1"/>
    <col min="8192" max="8192" width="38.21875" style="4" customWidth="1"/>
    <col min="8193" max="8194" width="16.44140625" style="4" customWidth="1"/>
    <col min="8195" max="8195" width="1.6640625" style="4" customWidth="1"/>
    <col min="8196" max="8197" width="16.44140625" style="4" customWidth="1"/>
    <col min="8198" max="8198" width="8.6640625" style="4" bestFit="1" customWidth="1"/>
    <col min="8199" max="8199" width="10.21875" style="4" customWidth="1"/>
    <col min="8200" max="8387" width="7.21875" style="4"/>
    <col min="8388" max="8389" width="8.6640625" style="4" customWidth="1"/>
    <col min="8390" max="8446" width="7.21875" style="4"/>
    <col min="8447" max="8447" width="12.88671875" style="4" bestFit="1" customWidth="1"/>
    <col min="8448" max="8448" width="38.21875" style="4" customWidth="1"/>
    <col min="8449" max="8450" width="16.44140625" style="4" customWidth="1"/>
    <col min="8451" max="8451" width="1.6640625" style="4" customWidth="1"/>
    <col min="8452" max="8453" width="16.44140625" style="4" customWidth="1"/>
    <col min="8454" max="8454" width="8.6640625" style="4" bestFit="1" customWidth="1"/>
    <col min="8455" max="8455" width="10.21875" style="4" customWidth="1"/>
    <col min="8456" max="8643" width="7.21875" style="4"/>
    <col min="8644" max="8645" width="8.6640625" style="4" customWidth="1"/>
    <col min="8646" max="8702" width="7.21875" style="4"/>
    <col min="8703" max="8703" width="12.88671875" style="4" bestFit="1" customWidth="1"/>
    <col min="8704" max="8704" width="38.21875" style="4" customWidth="1"/>
    <col min="8705" max="8706" width="16.44140625" style="4" customWidth="1"/>
    <col min="8707" max="8707" width="1.6640625" style="4" customWidth="1"/>
    <col min="8708" max="8709" width="16.44140625" style="4" customWidth="1"/>
    <col min="8710" max="8710" width="8.6640625" style="4" bestFit="1" customWidth="1"/>
    <col min="8711" max="8711" width="10.21875" style="4" customWidth="1"/>
    <col min="8712" max="8899" width="7.21875" style="4"/>
    <col min="8900" max="8901" width="8.6640625" style="4" customWidth="1"/>
    <col min="8902" max="8958" width="7.21875" style="4"/>
    <col min="8959" max="8959" width="12.88671875" style="4" bestFit="1" customWidth="1"/>
    <col min="8960" max="8960" width="38.21875" style="4" customWidth="1"/>
    <col min="8961" max="8962" width="16.44140625" style="4" customWidth="1"/>
    <col min="8963" max="8963" width="1.6640625" style="4" customWidth="1"/>
    <col min="8964" max="8965" width="16.44140625" style="4" customWidth="1"/>
    <col min="8966" max="8966" width="8.6640625" style="4" bestFit="1" customWidth="1"/>
    <col min="8967" max="8967" width="10.21875" style="4" customWidth="1"/>
    <col min="8968" max="9155" width="7.21875" style="4"/>
    <col min="9156" max="9157" width="8.6640625" style="4" customWidth="1"/>
    <col min="9158" max="9214" width="7.21875" style="4"/>
    <col min="9215" max="9215" width="12.88671875" style="4" bestFit="1" customWidth="1"/>
    <col min="9216" max="9216" width="38.21875" style="4" customWidth="1"/>
    <col min="9217" max="9218" width="16.44140625" style="4" customWidth="1"/>
    <col min="9219" max="9219" width="1.6640625" style="4" customWidth="1"/>
    <col min="9220" max="9221" width="16.44140625" style="4" customWidth="1"/>
    <col min="9222" max="9222" width="8.6640625" style="4" bestFit="1" customWidth="1"/>
    <col min="9223" max="9223" width="10.21875" style="4" customWidth="1"/>
    <col min="9224" max="9411" width="7.21875" style="4"/>
    <col min="9412" max="9413" width="8.6640625" style="4" customWidth="1"/>
    <col min="9414" max="9470" width="7.21875" style="4"/>
    <col min="9471" max="9471" width="12.88671875" style="4" bestFit="1" customWidth="1"/>
    <col min="9472" max="9472" width="38.21875" style="4" customWidth="1"/>
    <col min="9473" max="9474" width="16.44140625" style="4" customWidth="1"/>
    <col min="9475" max="9475" width="1.6640625" style="4" customWidth="1"/>
    <col min="9476" max="9477" width="16.44140625" style="4" customWidth="1"/>
    <col min="9478" max="9478" width="8.6640625" style="4" bestFit="1" customWidth="1"/>
    <col min="9479" max="9479" width="10.21875" style="4" customWidth="1"/>
    <col min="9480" max="9667" width="7.21875" style="4"/>
    <col min="9668" max="9669" width="8.6640625" style="4" customWidth="1"/>
    <col min="9670" max="9726" width="7.21875" style="4"/>
    <col min="9727" max="9727" width="12.88671875" style="4" bestFit="1" customWidth="1"/>
    <col min="9728" max="9728" width="38.21875" style="4" customWidth="1"/>
    <col min="9729" max="9730" width="16.44140625" style="4" customWidth="1"/>
    <col min="9731" max="9731" width="1.6640625" style="4" customWidth="1"/>
    <col min="9732" max="9733" width="16.44140625" style="4" customWidth="1"/>
    <col min="9734" max="9734" width="8.6640625" style="4" bestFit="1" customWidth="1"/>
    <col min="9735" max="9735" width="10.21875" style="4" customWidth="1"/>
    <col min="9736" max="9923" width="7.21875" style="4"/>
    <col min="9924" max="9925" width="8.6640625" style="4" customWidth="1"/>
    <col min="9926" max="9982" width="7.21875" style="4"/>
    <col min="9983" max="9983" width="12.88671875" style="4" bestFit="1" customWidth="1"/>
    <col min="9984" max="9984" width="38.21875" style="4" customWidth="1"/>
    <col min="9985" max="9986" width="16.44140625" style="4" customWidth="1"/>
    <col min="9987" max="9987" width="1.6640625" style="4" customWidth="1"/>
    <col min="9988" max="9989" width="16.44140625" style="4" customWidth="1"/>
    <col min="9990" max="9990" width="8.6640625" style="4" bestFit="1" customWidth="1"/>
    <col min="9991" max="9991" width="10.21875" style="4" customWidth="1"/>
    <col min="9992" max="10179" width="7.21875" style="4"/>
    <col min="10180" max="10181" width="8.6640625" style="4" customWidth="1"/>
    <col min="10182" max="10238" width="7.21875" style="4"/>
    <col min="10239" max="10239" width="12.88671875" style="4" bestFit="1" customWidth="1"/>
    <col min="10240" max="10240" width="38.21875" style="4" customWidth="1"/>
    <col min="10241" max="10242" width="16.44140625" style="4" customWidth="1"/>
    <col min="10243" max="10243" width="1.6640625" style="4" customWidth="1"/>
    <col min="10244" max="10245" width="16.44140625" style="4" customWidth="1"/>
    <col min="10246" max="10246" width="8.6640625" style="4" bestFit="1" customWidth="1"/>
    <col min="10247" max="10247" width="10.21875" style="4" customWidth="1"/>
    <col min="10248" max="10435" width="7.21875" style="4"/>
    <col min="10436" max="10437" width="8.6640625" style="4" customWidth="1"/>
    <col min="10438" max="10494" width="7.21875" style="4"/>
    <col min="10495" max="10495" width="12.88671875" style="4" bestFit="1" customWidth="1"/>
    <col min="10496" max="10496" width="38.21875" style="4" customWidth="1"/>
    <col min="10497" max="10498" width="16.44140625" style="4" customWidth="1"/>
    <col min="10499" max="10499" width="1.6640625" style="4" customWidth="1"/>
    <col min="10500" max="10501" width="16.44140625" style="4" customWidth="1"/>
    <col min="10502" max="10502" width="8.6640625" style="4" bestFit="1" customWidth="1"/>
    <col min="10503" max="10503" width="10.21875" style="4" customWidth="1"/>
    <col min="10504" max="10691" width="7.21875" style="4"/>
    <col min="10692" max="10693" width="8.6640625" style="4" customWidth="1"/>
    <col min="10694" max="10750" width="7.21875" style="4"/>
    <col min="10751" max="10751" width="12.88671875" style="4" bestFit="1" customWidth="1"/>
    <col min="10752" max="10752" width="38.21875" style="4" customWidth="1"/>
    <col min="10753" max="10754" width="16.44140625" style="4" customWidth="1"/>
    <col min="10755" max="10755" width="1.6640625" style="4" customWidth="1"/>
    <col min="10756" max="10757" width="16.44140625" style="4" customWidth="1"/>
    <col min="10758" max="10758" width="8.6640625" style="4" bestFit="1" customWidth="1"/>
    <col min="10759" max="10759" width="10.21875" style="4" customWidth="1"/>
    <col min="10760" max="10947" width="7.21875" style="4"/>
    <col min="10948" max="10949" width="8.6640625" style="4" customWidth="1"/>
    <col min="10950" max="11006" width="7.21875" style="4"/>
    <col min="11007" max="11007" width="12.88671875" style="4" bestFit="1" customWidth="1"/>
    <col min="11008" max="11008" width="38.21875" style="4" customWidth="1"/>
    <col min="11009" max="11010" width="16.44140625" style="4" customWidth="1"/>
    <col min="11011" max="11011" width="1.6640625" style="4" customWidth="1"/>
    <col min="11012" max="11013" width="16.44140625" style="4" customWidth="1"/>
    <col min="11014" max="11014" width="8.6640625" style="4" bestFit="1" customWidth="1"/>
    <col min="11015" max="11015" width="10.21875" style="4" customWidth="1"/>
    <col min="11016" max="11203" width="7.21875" style="4"/>
    <col min="11204" max="11205" width="8.6640625" style="4" customWidth="1"/>
    <col min="11206" max="11262" width="7.21875" style="4"/>
    <col min="11263" max="11263" width="12.88671875" style="4" bestFit="1" customWidth="1"/>
    <col min="11264" max="11264" width="38.21875" style="4" customWidth="1"/>
    <col min="11265" max="11266" width="16.44140625" style="4" customWidth="1"/>
    <col min="11267" max="11267" width="1.6640625" style="4" customWidth="1"/>
    <col min="11268" max="11269" width="16.44140625" style="4" customWidth="1"/>
    <col min="11270" max="11270" width="8.6640625" style="4" bestFit="1" customWidth="1"/>
    <col min="11271" max="11271" width="10.21875" style="4" customWidth="1"/>
    <col min="11272" max="11459" width="7.21875" style="4"/>
    <col min="11460" max="11461" width="8.6640625" style="4" customWidth="1"/>
    <col min="11462" max="11518" width="7.21875" style="4"/>
    <col min="11519" max="11519" width="12.88671875" style="4" bestFit="1" customWidth="1"/>
    <col min="11520" max="11520" width="38.21875" style="4" customWidth="1"/>
    <col min="11521" max="11522" width="16.44140625" style="4" customWidth="1"/>
    <col min="11523" max="11523" width="1.6640625" style="4" customWidth="1"/>
    <col min="11524" max="11525" width="16.44140625" style="4" customWidth="1"/>
    <col min="11526" max="11526" width="8.6640625" style="4" bestFit="1" customWidth="1"/>
    <col min="11527" max="11527" width="10.21875" style="4" customWidth="1"/>
    <col min="11528" max="11715" width="7.21875" style="4"/>
    <col min="11716" max="11717" width="8.6640625" style="4" customWidth="1"/>
    <col min="11718" max="11774" width="7.21875" style="4"/>
    <col min="11775" max="11775" width="12.88671875" style="4" bestFit="1" customWidth="1"/>
    <col min="11776" max="11776" width="38.21875" style="4" customWidth="1"/>
    <col min="11777" max="11778" width="16.44140625" style="4" customWidth="1"/>
    <col min="11779" max="11779" width="1.6640625" style="4" customWidth="1"/>
    <col min="11780" max="11781" width="16.44140625" style="4" customWidth="1"/>
    <col min="11782" max="11782" width="8.6640625" style="4" bestFit="1" customWidth="1"/>
    <col min="11783" max="11783" width="10.21875" style="4" customWidth="1"/>
    <col min="11784" max="11971" width="7.21875" style="4"/>
    <col min="11972" max="11973" width="8.6640625" style="4" customWidth="1"/>
    <col min="11974" max="12030" width="7.21875" style="4"/>
    <col min="12031" max="12031" width="12.88671875" style="4" bestFit="1" customWidth="1"/>
    <col min="12032" max="12032" width="38.21875" style="4" customWidth="1"/>
    <col min="12033" max="12034" width="16.44140625" style="4" customWidth="1"/>
    <col min="12035" max="12035" width="1.6640625" style="4" customWidth="1"/>
    <col min="12036" max="12037" width="16.44140625" style="4" customWidth="1"/>
    <col min="12038" max="12038" width="8.6640625" style="4" bestFit="1" customWidth="1"/>
    <col min="12039" max="12039" width="10.21875" style="4" customWidth="1"/>
    <col min="12040" max="12227" width="7.21875" style="4"/>
    <col min="12228" max="12229" width="8.6640625" style="4" customWidth="1"/>
    <col min="12230" max="12286" width="7.21875" style="4"/>
    <col min="12287" max="12287" width="12.88671875" style="4" bestFit="1" customWidth="1"/>
    <col min="12288" max="12288" width="38.21875" style="4" customWidth="1"/>
    <col min="12289" max="12290" width="16.44140625" style="4" customWidth="1"/>
    <col min="12291" max="12291" width="1.6640625" style="4" customWidth="1"/>
    <col min="12292" max="12293" width="16.44140625" style="4" customWidth="1"/>
    <col min="12294" max="12294" width="8.6640625" style="4" bestFit="1" customWidth="1"/>
    <col min="12295" max="12295" width="10.21875" style="4" customWidth="1"/>
    <col min="12296" max="12483" width="7.21875" style="4"/>
    <col min="12484" max="12485" width="8.6640625" style="4" customWidth="1"/>
    <col min="12486" max="12542" width="7.21875" style="4"/>
    <col min="12543" max="12543" width="12.88671875" style="4" bestFit="1" customWidth="1"/>
    <col min="12544" max="12544" width="38.21875" style="4" customWidth="1"/>
    <col min="12545" max="12546" width="16.44140625" style="4" customWidth="1"/>
    <col min="12547" max="12547" width="1.6640625" style="4" customWidth="1"/>
    <col min="12548" max="12549" width="16.44140625" style="4" customWidth="1"/>
    <col min="12550" max="12550" width="8.6640625" style="4" bestFit="1" customWidth="1"/>
    <col min="12551" max="12551" width="10.21875" style="4" customWidth="1"/>
    <col min="12552" max="12739" width="7.21875" style="4"/>
    <col min="12740" max="12741" width="8.6640625" style="4" customWidth="1"/>
    <col min="12742" max="12798" width="7.21875" style="4"/>
    <col min="12799" max="12799" width="12.88671875" style="4" bestFit="1" customWidth="1"/>
    <col min="12800" max="12800" width="38.21875" style="4" customWidth="1"/>
    <col min="12801" max="12802" width="16.44140625" style="4" customWidth="1"/>
    <col min="12803" max="12803" width="1.6640625" style="4" customWidth="1"/>
    <col min="12804" max="12805" width="16.44140625" style="4" customWidth="1"/>
    <col min="12806" max="12806" width="8.6640625" style="4" bestFit="1" customWidth="1"/>
    <col min="12807" max="12807" width="10.21875" style="4" customWidth="1"/>
    <col min="12808" max="12995" width="7.21875" style="4"/>
    <col min="12996" max="12997" width="8.6640625" style="4" customWidth="1"/>
    <col min="12998" max="13054" width="7.21875" style="4"/>
    <col min="13055" max="13055" width="12.88671875" style="4" bestFit="1" customWidth="1"/>
    <col min="13056" max="13056" width="38.21875" style="4" customWidth="1"/>
    <col min="13057" max="13058" width="16.44140625" style="4" customWidth="1"/>
    <col min="13059" max="13059" width="1.6640625" style="4" customWidth="1"/>
    <col min="13060" max="13061" width="16.44140625" style="4" customWidth="1"/>
    <col min="13062" max="13062" width="8.6640625" style="4" bestFit="1" customWidth="1"/>
    <col min="13063" max="13063" width="10.21875" style="4" customWidth="1"/>
    <col min="13064" max="13251" width="7.21875" style="4"/>
    <col min="13252" max="13253" width="8.6640625" style="4" customWidth="1"/>
    <col min="13254" max="13310" width="7.21875" style="4"/>
    <col min="13311" max="13311" width="12.88671875" style="4" bestFit="1" customWidth="1"/>
    <col min="13312" max="13312" width="38.21875" style="4" customWidth="1"/>
    <col min="13313" max="13314" width="16.44140625" style="4" customWidth="1"/>
    <col min="13315" max="13315" width="1.6640625" style="4" customWidth="1"/>
    <col min="13316" max="13317" width="16.44140625" style="4" customWidth="1"/>
    <col min="13318" max="13318" width="8.6640625" style="4" bestFit="1" customWidth="1"/>
    <col min="13319" max="13319" width="10.21875" style="4" customWidth="1"/>
    <col min="13320" max="13507" width="7.21875" style="4"/>
    <col min="13508" max="13509" width="8.6640625" style="4" customWidth="1"/>
    <col min="13510" max="13566" width="7.21875" style="4"/>
    <col min="13567" max="13567" width="12.88671875" style="4" bestFit="1" customWidth="1"/>
    <col min="13568" max="13568" width="38.21875" style="4" customWidth="1"/>
    <col min="13569" max="13570" width="16.44140625" style="4" customWidth="1"/>
    <col min="13571" max="13571" width="1.6640625" style="4" customWidth="1"/>
    <col min="13572" max="13573" width="16.44140625" style="4" customWidth="1"/>
    <col min="13574" max="13574" width="8.6640625" style="4" bestFit="1" customWidth="1"/>
    <col min="13575" max="13575" width="10.21875" style="4" customWidth="1"/>
    <col min="13576" max="13763" width="7.21875" style="4"/>
    <col min="13764" max="13765" width="8.6640625" style="4" customWidth="1"/>
    <col min="13766" max="13822" width="7.21875" style="4"/>
    <col min="13823" max="13823" width="12.88671875" style="4" bestFit="1" customWidth="1"/>
    <col min="13824" max="13824" width="38.21875" style="4" customWidth="1"/>
    <col min="13825" max="13826" width="16.44140625" style="4" customWidth="1"/>
    <col min="13827" max="13827" width="1.6640625" style="4" customWidth="1"/>
    <col min="13828" max="13829" width="16.44140625" style="4" customWidth="1"/>
    <col min="13830" max="13830" width="8.6640625" style="4" bestFit="1" customWidth="1"/>
    <col min="13831" max="13831" width="10.21875" style="4" customWidth="1"/>
    <col min="13832" max="14019" width="7.21875" style="4"/>
    <col min="14020" max="14021" width="8.6640625" style="4" customWidth="1"/>
    <col min="14022" max="14078" width="7.21875" style="4"/>
    <col min="14079" max="14079" width="12.88671875" style="4" bestFit="1" customWidth="1"/>
    <col min="14080" max="14080" width="38.21875" style="4" customWidth="1"/>
    <col min="14081" max="14082" width="16.44140625" style="4" customWidth="1"/>
    <col min="14083" max="14083" width="1.6640625" style="4" customWidth="1"/>
    <col min="14084" max="14085" width="16.44140625" style="4" customWidth="1"/>
    <col min="14086" max="14086" width="8.6640625" style="4" bestFit="1" customWidth="1"/>
    <col min="14087" max="14087" width="10.21875" style="4" customWidth="1"/>
    <col min="14088" max="14275" width="7.21875" style="4"/>
    <col min="14276" max="14277" width="8.6640625" style="4" customWidth="1"/>
    <col min="14278" max="14334" width="7.21875" style="4"/>
    <col min="14335" max="14335" width="12.88671875" style="4" bestFit="1" customWidth="1"/>
    <col min="14336" max="14336" width="38.21875" style="4" customWidth="1"/>
    <col min="14337" max="14338" width="16.44140625" style="4" customWidth="1"/>
    <col min="14339" max="14339" width="1.6640625" style="4" customWidth="1"/>
    <col min="14340" max="14341" width="16.44140625" style="4" customWidth="1"/>
    <col min="14342" max="14342" width="8.6640625" style="4" bestFit="1" customWidth="1"/>
    <col min="14343" max="14343" width="10.21875" style="4" customWidth="1"/>
    <col min="14344" max="14531" width="7.21875" style="4"/>
    <col min="14532" max="14533" width="8.6640625" style="4" customWidth="1"/>
    <col min="14534" max="14590" width="7.21875" style="4"/>
    <col min="14591" max="14591" width="12.88671875" style="4" bestFit="1" customWidth="1"/>
    <col min="14592" max="14592" width="38.21875" style="4" customWidth="1"/>
    <col min="14593" max="14594" width="16.44140625" style="4" customWidth="1"/>
    <col min="14595" max="14595" width="1.6640625" style="4" customWidth="1"/>
    <col min="14596" max="14597" width="16.44140625" style="4" customWidth="1"/>
    <col min="14598" max="14598" width="8.6640625" style="4" bestFit="1" customWidth="1"/>
    <col min="14599" max="14599" width="10.21875" style="4" customWidth="1"/>
    <col min="14600" max="14787" width="7.21875" style="4"/>
    <col min="14788" max="14789" width="8.6640625" style="4" customWidth="1"/>
    <col min="14790" max="14846" width="7.21875" style="4"/>
    <col min="14847" max="14847" width="12.88671875" style="4" bestFit="1" customWidth="1"/>
    <col min="14848" max="14848" width="38.21875" style="4" customWidth="1"/>
    <col min="14849" max="14850" width="16.44140625" style="4" customWidth="1"/>
    <col min="14851" max="14851" width="1.6640625" style="4" customWidth="1"/>
    <col min="14852" max="14853" width="16.44140625" style="4" customWidth="1"/>
    <col min="14854" max="14854" width="8.6640625" style="4" bestFit="1" customWidth="1"/>
    <col min="14855" max="14855" width="10.21875" style="4" customWidth="1"/>
    <col min="14856" max="15043" width="7.21875" style="4"/>
    <col min="15044" max="15045" width="8.6640625" style="4" customWidth="1"/>
    <col min="15046" max="15102" width="7.21875" style="4"/>
    <col min="15103" max="15103" width="12.88671875" style="4" bestFit="1" customWidth="1"/>
    <col min="15104" max="15104" width="38.21875" style="4" customWidth="1"/>
    <col min="15105" max="15106" width="16.44140625" style="4" customWidth="1"/>
    <col min="15107" max="15107" width="1.6640625" style="4" customWidth="1"/>
    <col min="15108" max="15109" width="16.44140625" style="4" customWidth="1"/>
    <col min="15110" max="15110" width="8.6640625" style="4" bestFit="1" customWidth="1"/>
    <col min="15111" max="15111" width="10.21875" style="4" customWidth="1"/>
    <col min="15112" max="15299" width="7.21875" style="4"/>
    <col min="15300" max="15301" width="8.6640625" style="4" customWidth="1"/>
    <col min="15302" max="15358" width="7.21875" style="4"/>
    <col min="15359" max="15359" width="12.88671875" style="4" bestFit="1" customWidth="1"/>
    <col min="15360" max="15360" width="38.21875" style="4" customWidth="1"/>
    <col min="15361" max="15362" width="16.44140625" style="4" customWidth="1"/>
    <col min="15363" max="15363" width="1.6640625" style="4" customWidth="1"/>
    <col min="15364" max="15365" width="16.44140625" style="4" customWidth="1"/>
    <col min="15366" max="15366" width="8.6640625" style="4" bestFit="1" customWidth="1"/>
    <col min="15367" max="15367" width="10.21875" style="4" customWidth="1"/>
    <col min="15368" max="15555" width="7.21875" style="4"/>
    <col min="15556" max="15557" width="8.6640625" style="4" customWidth="1"/>
    <col min="15558" max="15614" width="7.21875" style="4"/>
    <col min="15615" max="15615" width="12.88671875" style="4" bestFit="1" customWidth="1"/>
    <col min="15616" max="15616" width="38.21875" style="4" customWidth="1"/>
    <col min="15617" max="15618" width="16.44140625" style="4" customWidth="1"/>
    <col min="15619" max="15619" width="1.6640625" style="4" customWidth="1"/>
    <col min="15620" max="15621" width="16.44140625" style="4" customWidth="1"/>
    <col min="15622" max="15622" width="8.6640625" style="4" bestFit="1" customWidth="1"/>
    <col min="15623" max="15623" width="10.21875" style="4" customWidth="1"/>
    <col min="15624" max="15811" width="7.21875" style="4"/>
    <col min="15812" max="15813" width="8.6640625" style="4" customWidth="1"/>
    <col min="15814" max="15870" width="7.21875" style="4"/>
    <col min="15871" max="15871" width="12.88671875" style="4" bestFit="1" customWidth="1"/>
    <col min="15872" max="15872" width="38.21875" style="4" customWidth="1"/>
    <col min="15873" max="15874" width="16.44140625" style="4" customWidth="1"/>
    <col min="15875" max="15875" width="1.6640625" style="4" customWidth="1"/>
    <col min="15876" max="15877" width="16.44140625" style="4" customWidth="1"/>
    <col min="15878" max="15878" width="8.6640625" style="4" bestFit="1" customWidth="1"/>
    <col min="15879" max="15879" width="10.21875" style="4" customWidth="1"/>
    <col min="15880" max="16067" width="7.21875" style="4"/>
    <col min="16068" max="16069" width="8.6640625" style="4" customWidth="1"/>
    <col min="16070" max="16126" width="7.21875" style="4"/>
    <col min="16127" max="16127" width="12.88671875" style="4" bestFit="1" customWidth="1"/>
    <col min="16128" max="16128" width="38.21875" style="4" customWidth="1"/>
    <col min="16129" max="16130" width="16.44140625" style="4" customWidth="1"/>
    <col min="16131" max="16131" width="1.6640625" style="4" customWidth="1"/>
    <col min="16132" max="16133" width="16.44140625" style="4" customWidth="1"/>
    <col min="16134" max="16134" width="8.6640625" style="4" bestFit="1" customWidth="1"/>
    <col min="16135" max="16135" width="10.21875" style="4" customWidth="1"/>
    <col min="16136" max="16323" width="7.21875" style="4"/>
    <col min="16324" max="16325" width="8.6640625" style="4" customWidth="1"/>
    <col min="16326" max="16384" width="7.21875" style="4"/>
  </cols>
  <sheetData>
    <row r="1" spans="2:9" ht="9.6" customHeight="1" thickTop="1" x14ac:dyDescent="0.3">
      <c r="B1" s="115"/>
      <c r="C1" s="116"/>
      <c r="D1" s="116"/>
      <c r="E1" s="116"/>
      <c r="F1" s="116"/>
      <c r="G1" s="116"/>
      <c r="H1" s="117"/>
    </row>
    <row r="2" spans="2:9" customFormat="1" x14ac:dyDescent="0.3">
      <c r="B2" s="64"/>
      <c r="C2" s="110" t="s">
        <v>47</v>
      </c>
      <c r="D2" s="111"/>
      <c r="E2" s="63"/>
      <c r="F2" s="110" t="s">
        <v>53</v>
      </c>
      <c r="G2" s="111"/>
      <c r="H2" s="65" t="s">
        <v>2</v>
      </c>
      <c r="I2" s="12"/>
    </row>
    <row r="3" spans="2:9" customFormat="1" ht="30" customHeight="1" x14ac:dyDescent="0.3">
      <c r="B3" s="66" t="s">
        <v>39</v>
      </c>
      <c r="C3" s="76">
        <v>2158316.6800000002</v>
      </c>
      <c r="D3" s="77"/>
      <c r="E3" s="33"/>
      <c r="F3" s="76">
        <f>Riepilogo!F42</f>
        <v>1678159.5337484421</v>
      </c>
      <c r="G3" s="77"/>
      <c r="H3" s="67">
        <f>F3/C3</f>
        <v>0.77753165200411734</v>
      </c>
      <c r="I3" s="12"/>
    </row>
    <row r="4" spans="2:9" customFormat="1" ht="9" customHeight="1" x14ac:dyDescent="0.3">
      <c r="B4" s="105"/>
      <c r="C4" s="85"/>
      <c r="D4" s="85"/>
      <c r="E4" s="85"/>
      <c r="F4" s="85"/>
      <c r="G4" s="85"/>
      <c r="H4" s="106"/>
      <c r="I4" s="12"/>
    </row>
    <row r="5" spans="2:9" customFormat="1" ht="30" customHeight="1" x14ac:dyDescent="0.3">
      <c r="B5" s="66" t="s">
        <v>42</v>
      </c>
      <c r="C5" s="76">
        <f>44413.7+10055.45</f>
        <v>54469.149999999994</v>
      </c>
      <c r="D5" s="77"/>
      <c r="E5" s="33"/>
      <c r="F5" s="76">
        <f>Riepilogo!G31</f>
        <v>41226.561200000004</v>
      </c>
      <c r="G5" s="77"/>
      <c r="H5" s="112">
        <f>F8/C8</f>
        <v>0.83169800188689069</v>
      </c>
      <c r="I5" s="12"/>
    </row>
    <row r="6" spans="2:9" customFormat="1" ht="30" customHeight="1" x14ac:dyDescent="0.3">
      <c r="B6" s="68" t="s">
        <v>43</v>
      </c>
      <c r="C6" s="76">
        <f>14141.08</f>
        <v>14141.08</v>
      </c>
      <c r="D6" s="77"/>
      <c r="E6" s="33"/>
      <c r="F6" s="76">
        <f>14141.08</f>
        <v>14141.08</v>
      </c>
      <c r="G6" s="77"/>
      <c r="H6" s="113"/>
      <c r="I6" s="12"/>
    </row>
    <row r="7" spans="2:9" customFormat="1" ht="30" customHeight="1" x14ac:dyDescent="0.3">
      <c r="B7" s="68" t="s">
        <v>62</v>
      </c>
      <c r="C7" s="76">
        <f>1695.35</f>
        <v>1695.35</v>
      </c>
      <c r="D7" s="77"/>
      <c r="E7" s="33"/>
      <c r="F7" s="76">
        <v>1695.35</v>
      </c>
      <c r="G7" s="77"/>
      <c r="H7" s="113"/>
      <c r="I7" s="12"/>
    </row>
    <row r="8" spans="2:9" customFormat="1" ht="30" customHeight="1" x14ac:dyDescent="0.3">
      <c r="B8" s="68" t="s">
        <v>44</v>
      </c>
      <c r="C8" s="76">
        <f>C5+C6</f>
        <v>68610.23</v>
      </c>
      <c r="D8" s="77"/>
      <c r="E8" s="33"/>
      <c r="F8" s="76">
        <f>F5+F6+F7</f>
        <v>57062.991200000004</v>
      </c>
      <c r="G8" s="77"/>
      <c r="H8" s="114"/>
      <c r="I8" s="12"/>
    </row>
    <row r="9" spans="2:9" customFormat="1" ht="9" customHeight="1" x14ac:dyDescent="0.3">
      <c r="B9" s="105"/>
      <c r="C9" s="85"/>
      <c r="D9" s="85"/>
      <c r="E9" s="85"/>
      <c r="F9" s="85"/>
      <c r="G9" s="85"/>
      <c r="H9" s="106"/>
      <c r="I9" s="12"/>
    </row>
    <row r="10" spans="2:9" customFormat="1" ht="30" customHeight="1" x14ac:dyDescent="0.3">
      <c r="B10" s="66" t="s">
        <v>40</v>
      </c>
      <c r="C10" s="76">
        <f>C3+C8</f>
        <v>2226926.91</v>
      </c>
      <c r="D10" s="77"/>
      <c r="E10" s="17"/>
      <c r="F10" s="76">
        <f>F3+F8</f>
        <v>1735222.5249484421</v>
      </c>
      <c r="G10" s="77"/>
      <c r="H10" s="69"/>
      <c r="I10" s="12"/>
    </row>
    <row r="11" spans="2:9" customFormat="1" ht="9" customHeight="1" x14ac:dyDescent="0.3">
      <c r="B11" s="105"/>
      <c r="C11" s="85"/>
      <c r="D11" s="85"/>
      <c r="E11" s="85"/>
      <c r="F11" s="85"/>
      <c r="G11" s="85"/>
      <c r="H11" s="106"/>
      <c r="I11" s="12"/>
    </row>
    <row r="12" spans="2:9" customFormat="1" x14ac:dyDescent="0.3">
      <c r="B12" s="70" t="s">
        <v>41</v>
      </c>
      <c r="C12" s="87">
        <v>0.50999000000000005</v>
      </c>
      <c r="D12" s="88"/>
      <c r="E12" s="17"/>
      <c r="F12" s="89"/>
      <c r="G12" s="90"/>
      <c r="H12" s="69"/>
      <c r="I12" s="12"/>
    </row>
    <row r="13" spans="2:9" customFormat="1" ht="9" customHeight="1" x14ac:dyDescent="0.3">
      <c r="B13" s="105"/>
      <c r="C13" s="85"/>
      <c r="D13" s="85"/>
      <c r="E13" s="85"/>
      <c r="F13" s="85"/>
      <c r="G13" s="85"/>
      <c r="H13" s="106"/>
      <c r="I13" s="12"/>
    </row>
    <row r="14" spans="2:9" customFormat="1" ht="30" customHeight="1" x14ac:dyDescent="0.3">
      <c r="B14" s="66" t="s">
        <v>45</v>
      </c>
      <c r="C14" s="76">
        <f>C3*(1-0.50999)+C8</f>
        <v>1126206.9863668</v>
      </c>
      <c r="D14" s="77"/>
      <c r="E14" s="17"/>
      <c r="F14" s="76"/>
      <c r="G14" s="77"/>
      <c r="H14" s="69"/>
      <c r="I14" s="12"/>
    </row>
    <row r="15" spans="2:9" customFormat="1" ht="9" customHeight="1" x14ac:dyDescent="0.3">
      <c r="B15" s="105"/>
      <c r="C15" s="85"/>
      <c r="D15" s="85"/>
      <c r="E15" s="85"/>
      <c r="F15" s="85"/>
      <c r="G15" s="85"/>
      <c r="H15" s="106"/>
      <c r="I15" s="12"/>
    </row>
    <row r="16" spans="2:9" customFormat="1" ht="30" customHeight="1" x14ac:dyDescent="0.3">
      <c r="B16" s="66" t="s">
        <v>63</v>
      </c>
      <c r="C16" s="74"/>
      <c r="D16" s="75"/>
      <c r="E16" s="17"/>
      <c r="F16" s="76">
        <f>F3*(1-0.50999)</f>
        <v>822314.95313207398</v>
      </c>
      <c r="G16" s="77"/>
      <c r="H16" s="69"/>
      <c r="I16" s="12"/>
    </row>
    <row r="17" spans="2:9" customFormat="1" ht="9" customHeight="1" x14ac:dyDescent="0.3">
      <c r="B17" s="105"/>
      <c r="C17" s="85"/>
      <c r="D17" s="85"/>
      <c r="E17" s="85"/>
      <c r="F17" s="85"/>
      <c r="G17" s="85"/>
      <c r="H17" s="106"/>
      <c r="I17" s="12"/>
    </row>
    <row r="18" spans="2:9" customFormat="1" ht="30" customHeight="1" x14ac:dyDescent="0.3">
      <c r="B18" s="66" t="s">
        <v>54</v>
      </c>
      <c r="C18" s="74"/>
      <c r="D18" s="75"/>
      <c r="E18" s="17"/>
      <c r="F18" s="76">
        <f>F8</f>
        <v>57062.991200000004</v>
      </c>
      <c r="G18" s="77"/>
      <c r="H18" s="69"/>
      <c r="I18" s="12"/>
    </row>
    <row r="19" spans="2:9" customFormat="1" ht="9" customHeight="1" x14ac:dyDescent="0.3">
      <c r="B19" s="105"/>
      <c r="C19" s="85"/>
      <c r="D19" s="85"/>
      <c r="E19" s="85"/>
      <c r="F19" s="85"/>
      <c r="G19" s="85"/>
      <c r="H19" s="106"/>
      <c r="I19" s="12"/>
    </row>
    <row r="20" spans="2:9" customFormat="1" ht="30" customHeight="1" x14ac:dyDescent="0.3">
      <c r="B20" s="66" t="s">
        <v>64</v>
      </c>
      <c r="C20" s="74"/>
      <c r="D20" s="75"/>
      <c r="E20" s="17"/>
      <c r="F20" s="76">
        <f>F16+F18</f>
        <v>879377.94433207402</v>
      </c>
      <c r="G20" s="77"/>
      <c r="H20" s="69"/>
      <c r="I20" s="12"/>
    </row>
    <row r="21" spans="2:9" customFormat="1" ht="9" customHeight="1" thickBot="1" x14ac:dyDescent="0.35">
      <c r="B21" s="107"/>
      <c r="C21" s="79"/>
      <c r="D21" s="79"/>
      <c r="E21" s="79"/>
      <c r="F21" s="79"/>
      <c r="G21" s="79"/>
      <c r="H21" s="108"/>
      <c r="I21" s="12"/>
    </row>
    <row r="22" spans="2:9" ht="63.6" customHeight="1" thickTop="1" thickBot="1" x14ac:dyDescent="0.35">
      <c r="B22" s="71" t="s">
        <v>67</v>
      </c>
      <c r="C22" s="72"/>
      <c r="D22" s="72"/>
      <c r="E22" s="72"/>
      <c r="F22" s="109" t="s">
        <v>66</v>
      </c>
      <c r="G22" s="109"/>
      <c r="H22" s="73"/>
    </row>
    <row r="23" spans="2:9" ht="15" thickTop="1" x14ac:dyDescent="0.3"/>
  </sheetData>
  <mergeCells count="35">
    <mergeCell ref="B1:H1"/>
    <mergeCell ref="B15:H15"/>
    <mergeCell ref="C8:D8"/>
    <mergeCell ref="B4:H4"/>
    <mergeCell ref="C2:D2"/>
    <mergeCell ref="F2:G2"/>
    <mergeCell ref="H5:H8"/>
    <mergeCell ref="B11:H11"/>
    <mergeCell ref="C10:D10"/>
    <mergeCell ref="C12:D12"/>
    <mergeCell ref="B13:H13"/>
    <mergeCell ref="C14:D14"/>
    <mergeCell ref="F22:G22"/>
    <mergeCell ref="B9:H9"/>
    <mergeCell ref="F3:G3"/>
    <mergeCell ref="F5:G5"/>
    <mergeCell ref="F6:G6"/>
    <mergeCell ref="F8:G8"/>
    <mergeCell ref="C3:D3"/>
    <mergeCell ref="C5:D5"/>
    <mergeCell ref="C6:D6"/>
    <mergeCell ref="C7:D7"/>
    <mergeCell ref="F7:G7"/>
    <mergeCell ref="C16:D16"/>
    <mergeCell ref="F10:G10"/>
    <mergeCell ref="F12:G12"/>
    <mergeCell ref="F14:G14"/>
    <mergeCell ref="F16:G16"/>
    <mergeCell ref="B17:H17"/>
    <mergeCell ref="C18:D18"/>
    <mergeCell ref="F18:G18"/>
    <mergeCell ref="B21:H21"/>
    <mergeCell ref="B19:H19"/>
    <mergeCell ref="C20:D20"/>
    <mergeCell ref="F20:G20"/>
  </mergeCells>
  <conditionalFormatting sqref="B114:B65508">
    <cfRule type="expression" dxfId="2" priority="35" stopIfTrue="1">
      <formula>#REF!="1"</formula>
    </cfRule>
    <cfRule type="expression" dxfId="1" priority="36" stopIfTrue="1">
      <formula>#REF!="2"</formula>
    </cfRule>
    <cfRule type="expression" dxfId="0" priority="37" stopIfTrue="1">
      <formula>#REF!="3"</formula>
    </cfRule>
  </conditionalFormatting>
  <printOptions horizontalCentered="1" verticalCentered="1"/>
  <pageMargins left="1.1023622047244095" right="0.70866141732283472" top="0.98425196850393704" bottom="0.55118110236220474" header="0.31496062992125984" footer="0.31496062992125984"/>
  <pageSetup paperSize="9" fitToHeight="0" orientation="landscape" r:id="rId1"/>
  <headerFooter>
    <oddHeader>&amp;Lcommittente&amp;"-,Grassetto"&amp;12
SO.GE.M.I. SpA&amp;C&amp;"-,Grassetto"LOTTO 1.03 - PIATTAFORMA AMBULANTI CARNE
STATO DI CONSISTENZA DEI LAVORI ESEGUITI&amp;Rappaltatore
&amp;"-,Grassetto"&amp;12CRISTIAN COLOR Srl</oddHeader>
    <oddFooter>&amp;R3/3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3</vt:i4>
      </vt:variant>
    </vt:vector>
  </HeadingPairs>
  <TitlesOfParts>
    <vt:vector size="5" baseType="lpstr">
      <vt:lpstr>Riepilogo</vt:lpstr>
      <vt:lpstr>Sintesi</vt:lpstr>
      <vt:lpstr>Riepilogo!Area_stampa</vt:lpstr>
      <vt:lpstr>Sintesi!Area_stampa</vt:lpstr>
      <vt:lpstr>Riepilogo!Titoli_stampa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Poloni</dc:creator>
  <cp:lastModifiedBy>Andrea Poloni</cp:lastModifiedBy>
  <cp:lastPrinted>2015-03-13T16:31:07Z</cp:lastPrinted>
  <dcterms:created xsi:type="dcterms:W3CDTF">2014-03-20T15:37:08Z</dcterms:created>
  <dcterms:modified xsi:type="dcterms:W3CDTF">2015-03-13T16:58:00Z</dcterms:modified>
</cp:coreProperties>
</file>