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Opere di fondazione" sheetId="1" r:id="rId1"/>
    <sheet name="Dati" sheetId="2" state="veryHidden" r:id="rId2"/>
  </sheets>
  <definedNames>
    <definedName name="_xlnm._FilterDatabase" localSheetId="0" hidden="1">'Opere di fondazione'!$B$3:$R$3</definedName>
    <definedName name="_xlnm.Print_Area" localSheetId="0">'Opere di fondazione'!$B$1:$R$142</definedName>
    <definedName name="_xlnm.Print_Titles" localSheetId="0">'Opere di fondazione'!$2:$3</definedName>
  </definedNames>
  <calcPr calcId="152511"/>
</workbook>
</file>

<file path=xl/calcChain.xml><?xml version="1.0" encoding="utf-8"?>
<calcChain xmlns="http://schemas.openxmlformats.org/spreadsheetml/2006/main">
  <c r="O140" i="1" l="1"/>
  <c r="R57" i="1"/>
  <c r="O57" i="1"/>
  <c r="E140" i="1" l="1"/>
  <c r="Q139" i="1"/>
  <c r="P138" i="1"/>
  <c r="M138" i="1"/>
  <c r="N138" i="1"/>
  <c r="Q136" i="1"/>
  <c r="K135" i="1"/>
  <c r="Q135" i="1" s="1"/>
  <c r="Q134" i="1"/>
  <c r="Q133" i="1"/>
  <c r="Q132" i="1"/>
  <c r="P131" i="1"/>
  <c r="M131" i="1"/>
  <c r="Q129" i="1"/>
  <c r="F128" i="1"/>
  <c r="K128" i="1" s="1"/>
  <c r="Q127" i="1"/>
  <c r="Q126" i="1"/>
  <c r="P124" i="1"/>
  <c r="M124" i="1"/>
  <c r="K121" i="1"/>
  <c r="K124" i="1" s="1"/>
  <c r="K120" i="1"/>
  <c r="Q120" i="1" s="1"/>
  <c r="Q119" i="1"/>
  <c r="Q118" i="1"/>
  <c r="Q117" i="1"/>
  <c r="P116" i="1"/>
  <c r="M116" i="1"/>
  <c r="Q114" i="1"/>
  <c r="I111" i="1"/>
  <c r="K110" i="1"/>
  <c r="Q110" i="1" s="1"/>
  <c r="Q109" i="1"/>
  <c r="Q108" i="1"/>
  <c r="Q107" i="1"/>
  <c r="P106" i="1"/>
  <c r="M106" i="1"/>
  <c r="Q104" i="1"/>
  <c r="F103" i="1"/>
  <c r="K103" i="1" s="1"/>
  <c r="K102" i="1"/>
  <c r="G101" i="1"/>
  <c r="K101" i="1" s="1"/>
  <c r="K100" i="1"/>
  <c r="Q100" i="1" s="1"/>
  <c r="K99" i="1"/>
  <c r="Q98" i="1"/>
  <c r="Q97" i="1"/>
  <c r="Q96" i="1"/>
  <c r="P95" i="1"/>
  <c r="M95" i="1"/>
  <c r="F92" i="1"/>
  <c r="K92" i="1" s="1"/>
  <c r="K91" i="1"/>
  <c r="K90" i="1"/>
  <c r="Q87" i="1"/>
  <c r="P86" i="1"/>
  <c r="M86" i="1"/>
  <c r="F83" i="1"/>
  <c r="K83" i="1" s="1"/>
  <c r="K82" i="1"/>
  <c r="F112" i="1" s="1"/>
  <c r="K112" i="1" s="1"/>
  <c r="K81" i="1"/>
  <c r="F111" i="1" s="1"/>
  <c r="P77" i="1"/>
  <c r="M77" i="1"/>
  <c r="F74" i="1"/>
  <c r="K74" i="1" s="1"/>
  <c r="K73" i="1"/>
  <c r="K72" i="1"/>
  <c r="K77" i="1" s="1"/>
  <c r="K71" i="1"/>
  <c r="P67" i="1"/>
  <c r="M67" i="1"/>
  <c r="K64" i="1"/>
  <c r="K67" i="1" s="1"/>
  <c r="K63" i="1"/>
  <c r="K62" i="1"/>
  <c r="Q59" i="1"/>
  <c r="Q77" i="1" l="1"/>
  <c r="Q67" i="1"/>
  <c r="N124" i="1"/>
  <c r="K106" i="1"/>
  <c r="N106" i="1" s="1"/>
  <c r="Q124" i="1"/>
  <c r="K111" i="1"/>
  <c r="K116" i="1" s="1"/>
  <c r="N116" i="1" s="1"/>
  <c r="K95" i="1"/>
  <c r="N95" i="1" s="1"/>
  <c r="K66" i="1"/>
  <c r="N66" i="1" s="1"/>
  <c r="K94" i="1"/>
  <c r="N94" i="1" s="1"/>
  <c r="Q94" i="1" s="1"/>
  <c r="N67" i="1"/>
  <c r="K137" i="1"/>
  <c r="N137" i="1" s="1"/>
  <c r="Q137" i="1" s="1"/>
  <c r="K130" i="1"/>
  <c r="K131" i="1"/>
  <c r="N131" i="1" s="1"/>
  <c r="Q128" i="1"/>
  <c r="N77" i="1"/>
  <c r="K105" i="1"/>
  <c r="Q106" i="1"/>
  <c r="K76" i="1"/>
  <c r="K85" i="1"/>
  <c r="K123" i="1"/>
  <c r="Q138" i="1"/>
  <c r="Q99" i="1"/>
  <c r="K86" i="1"/>
  <c r="N86" i="1" s="1"/>
  <c r="Q121" i="1"/>
  <c r="Q116" i="1" l="1"/>
  <c r="Q131" i="1"/>
  <c r="Q86" i="1"/>
  <c r="Q95" i="1"/>
  <c r="K115" i="1"/>
  <c r="N115" i="1" s="1"/>
  <c r="Q115" i="1" s="1"/>
  <c r="N123" i="1"/>
  <c r="Q123" i="1" s="1"/>
  <c r="N85" i="1"/>
  <c r="Q85" i="1" s="1"/>
  <c r="N105" i="1"/>
  <c r="Q105" i="1" s="1"/>
  <c r="N130" i="1"/>
  <c r="Q130" i="1" s="1"/>
  <c r="Q66" i="1"/>
  <c r="N76" i="1"/>
  <c r="Q76" i="1" l="1"/>
  <c r="R140" i="1" s="1"/>
  <c r="P54" i="1" l="1"/>
  <c r="Q54" i="1" s="1"/>
  <c r="M54" i="1"/>
  <c r="N54" i="1" s="1"/>
  <c r="P46" i="1"/>
  <c r="Q46" i="1" s="1"/>
  <c r="M46" i="1"/>
  <c r="N46" i="1" s="1"/>
  <c r="P37" i="1"/>
  <c r="Q37" i="1" s="1"/>
  <c r="M37" i="1"/>
  <c r="N37" i="1" s="1"/>
  <c r="Q26" i="1"/>
  <c r="P27" i="1"/>
  <c r="Q27" i="1" s="1"/>
  <c r="M27" i="1"/>
  <c r="N27" i="1" s="1"/>
  <c r="M21" i="1"/>
  <c r="N21" i="1" s="1"/>
  <c r="P21" i="1"/>
  <c r="Q21" i="1" s="1"/>
  <c r="P12" i="1"/>
  <c r="Q12" i="1" s="1"/>
  <c r="M12" i="1"/>
  <c r="N12" i="1" s="1"/>
  <c r="E57" i="1" l="1"/>
  <c r="Q56" i="1"/>
  <c r="Q55" i="1"/>
  <c r="Q51" i="1"/>
  <c r="K50" i="1"/>
  <c r="K52" i="1" s="1"/>
  <c r="Q52" i="1" s="1"/>
  <c r="Q49" i="1"/>
  <c r="Q48" i="1"/>
  <c r="Q47" i="1"/>
  <c r="Q44" i="1"/>
  <c r="K43" i="1"/>
  <c r="Q43" i="1" s="1"/>
  <c r="K41" i="1"/>
  <c r="Q40" i="1"/>
  <c r="Q39" i="1"/>
  <c r="Q38" i="1"/>
  <c r="Q35" i="1"/>
  <c r="K34" i="1"/>
  <c r="K32" i="1"/>
  <c r="K31" i="1"/>
  <c r="Q31" i="1" s="1"/>
  <c r="Q30" i="1"/>
  <c r="Q29" i="1"/>
  <c r="Q28" i="1"/>
  <c r="N26" i="1"/>
  <c r="K18" i="1"/>
  <c r="K16" i="1"/>
  <c r="K8" i="1"/>
  <c r="K7" i="1"/>
  <c r="Q4" i="1"/>
  <c r="K36" i="1" l="1"/>
  <c r="Q36" i="1" s="1"/>
  <c r="K20" i="1"/>
  <c r="Q20" i="1" s="1"/>
  <c r="K45" i="1"/>
  <c r="Q50" i="1"/>
  <c r="Q41" i="1"/>
  <c r="K10" i="1"/>
  <c r="Q10" i="1" s="1"/>
  <c r="Q32" i="1"/>
  <c r="N52" i="1"/>
  <c r="N36" i="1" l="1"/>
  <c r="N20" i="1"/>
  <c r="N10" i="1"/>
  <c r="N45" i="1"/>
  <c r="Q45" i="1"/>
  <c r="O142" i="1" l="1"/>
  <c r="R142" i="1" l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<sst xmlns="http://schemas.openxmlformats.org/spreadsheetml/2006/main" count="186" uniqueCount="100">
  <si>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</si>
  <si>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</si>
  <si>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</si>
  <si>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</si>
  <si>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</si>
  <si>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</si>
  <si>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</si>
  <si>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</si>
  <si>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</si>
  <si>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</si>
  <si>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</si>
  <si>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</si>
  <si>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</si>
  <si>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</si>
  <si>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</si>
  <si>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</si>
  <si>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</si>
  <si>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</si>
  <si>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>SOMMANO cad</t>
  </si>
  <si>
    <t>SOMMANO m³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</si>
  <si>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</si>
  <si>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</si>
  <si>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SOMMANO kg</t>
  </si>
  <si>
    <t>1C.04.400.0010.a</t>
  </si>
  <si>
    <t>Casseforme per getti in calcestruzzo, eseguite fino a 4,50 m dal piano d'appoggio, con impiego di pannelli di legno lamellare, comprese armature di sostegno, disarmante, manutenzione e disarmo: - per fondazioni, plinti, travi rovesce, platee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</si>
  <si>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</si>
  <si>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</si>
  <si>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</si>
  <si>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</si>
  <si>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</si>
  <si>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</si>
  <si>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</si>
  <si>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</si>
  <si>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</si>
  <si>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</si>
  <si>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</si>
  <si>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</si>
  <si>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</si>
  <si>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</si>
  <si>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</si>
  <si>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</si>
  <si>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5</t>
  </si>
  <si>
    <t>base di fondazione del plinto</t>
  </si>
  <si>
    <t>bordi contenimento vespaio</t>
  </si>
  <si>
    <t>6</t>
  </si>
  <si>
    <t>plinto 150x150x100h cm</t>
  </si>
  <si>
    <t>7</t>
  </si>
  <si>
    <t>casseforme per bordi contenimento vespaio</t>
  </si>
  <si>
    <t>8</t>
  </si>
  <si>
    <t>plinti 70kg/mc di acciaio</t>
  </si>
  <si>
    <t>9</t>
  </si>
  <si>
    <t>1C.05.500.0020.d</t>
  </si>
  <si>
    <t>Formazione di vespaio formato da un sottofondo di appoggio degli elementi in plastica dello spessore di cm 8 con calcestruzzo Rck = 15 N/mm³, posa degli elementi in plastica a perdere nelle varie altezze, getto di riempimento con calcestruzzo Rck 25 N/mm², fino a costituire una solettina superiore dello spessore minimo di 3 cm. Esclusa eventuale armatura in ferro e i bordi di contenimento se necessari. Comprese tutte le attività ed i materiali necessari a dare l'opera finita in ogni sua parte. - altezza elementi cm 50</t>
  </si>
  <si>
    <t>vespaio con igloo h=50cm</t>
  </si>
  <si>
    <t>10</t>
  </si>
  <si>
    <t>0,02</t>
  </si>
  <si>
    <t>YA.1.E.03.02.02</t>
  </si>
  <si>
    <t>Opere di fondazione</t>
  </si>
  <si>
    <t>m³</t>
  </si>
  <si>
    <r>
      <t>m</t>
    </r>
    <r>
      <rPr>
        <sz val="8"/>
        <rFont val="Calibri"/>
        <family val="2"/>
      </rPr>
      <t>²</t>
    </r>
  </si>
  <si>
    <r>
      <t>SOMMANO m</t>
    </r>
    <r>
      <rPr>
        <sz val="8"/>
        <rFont val="Calibri"/>
        <family val="2"/>
      </rPr>
      <t>²</t>
    </r>
  </si>
  <si>
    <t>kg</t>
  </si>
  <si>
    <t>cad</t>
  </si>
  <si>
    <t>Riferimento prezziario Comune di Milano edizione 2011</t>
  </si>
  <si>
    <t>1C.04.150.0010.b</t>
  </si>
  <si>
    <t>Fondazioni armate in conglomerato cementizio (plinti, travi rovesce, platee), realizzate mediante getto, con l'ausilio di gru o qualsiasi altro mezzo di movimentazione, di calcestruzzo confezionato in impianto di betonaggio, con inerti ad assortimento granulometrico adeguato alla particolare destinazione del getto e diametro massimo degli stessi pari a 31,5 mm, compresa la vibratura, esclusi i casseri ed il ferro; resistenza: - Rck = 35 N/mm² - esposizione XC1 o XC2 - consistenza S3</t>
  </si>
  <si>
    <t>Murature armate in conglomerato cementizio, entro e fuori terra,
realizzate mediante getto, con l'ausilio di gru o qualsiasi altro mezzo
di movimentazione, di calcestruzzo confezionato in impianto di
betonaggio, con inerti ad assortimento granulometrico adeguato alla
particolare destinazione del getto e diametro massimo degli stessi
pari a 31,5 mm, per spessori non inferiori a 17 cm, compresa la
vibratura, esclusi ferro e casseri; resistenza :- Rck = 35 N/mm² - esposizione XC1 o XC2 - consistenza S3</t>
  </si>
  <si>
    <t>1C.04.250.0010.b</t>
  </si>
  <si>
    <t>Acciaio tondo in barre nervate per cemento armato con
caratteristiche rispondenti alla norma UNI EN 10080 e prodotto con
sistemi di controllo di produzione in stabilimento di cui al
D.M.14/01/2008, in opera compresa lavorazione, posa, sfrido,
legature; qualità: - B450C</t>
  </si>
  <si>
    <t>1C.04.450.0010.a</t>
  </si>
  <si>
    <t>DESIGNAZIONE DEI LAVORI</t>
  </si>
  <si>
    <t>completamente stralciato in variante 1</t>
  </si>
  <si>
    <t>quantità eseguita</t>
  </si>
  <si>
    <t>%
stato consist.</t>
  </si>
  <si>
    <t>stralciato in variante 1</t>
  </si>
  <si>
    <t>sottofondazione platea (magrone)</t>
  </si>
  <si>
    <t>--</t>
  </si>
  <si>
    <t>platea di fondazione</t>
  </si>
  <si>
    <t>baggioli colonne</t>
  </si>
  <si>
    <t>getto perimetro igloo (bordo vespaio)</t>
  </si>
  <si>
    <t>1C.04.370.0010</t>
  </si>
  <si>
    <t>Sovrapprezzo ai calcestruzzi in opera (da 1C.04.050 a 1C.04.300) per lo scarico di conglomerato cementizio preconfezionato effettuato con l'utilizzo di pompa, in aggiunta alla normale esecuzione del getto con l'ausilio di gru o altro mezzo di sollevamento</t>
  </si>
  <si>
    <t>1C.04.350.0030.a</t>
  </si>
  <si>
    <t>sovraprezzo alle opere in conglomerato cementizio per impiego di calcestruzzo preconfezionato di tipo diverso rispetto al tipo S3 consideratro nei prezzi precedenti: classe di consistenza S4, fluido</t>
  </si>
  <si>
    <t>casseforme contenimento platea fondazione</t>
  </si>
  <si>
    <t>casseforme baggioli</t>
  </si>
  <si>
    <t>casseforme contenimento getto igloo (bordo vespaio)</t>
  </si>
  <si>
    <t>armature platea fondazione</t>
  </si>
  <si>
    <t>armature baggioli in ragione di 150kg/mc di acciaio</t>
  </si>
  <si>
    <t>vespaio con igloo 40 / 50cm</t>
  </si>
  <si>
    <t>1C.05.500.0020.e</t>
  </si>
  <si>
    <t>Formazione di vespaio formato da un sottofondo di appoggio degli elementi in plastica dello spessore di cm 8 con calcestruzzo Rck = 15 N/mm³, posa degli elementi in plastica a perdere nelle varie altezze, getto di riempimento con calcestruzzo Rck 25 N/mm², fino a costituire una solettina superiore dello spessore minimo di 3 cm. Esclusa eventuale armatura in ferro e i bordi di contenimento se necessari. Comprese tutte le attività ed i materiali necessari a dare l'opera finita in ogni sua parte. - altezza elementi cm 60</t>
  </si>
  <si>
    <t>vespaio con igloo h 50 / 60cm</t>
  </si>
  <si>
    <t>P.A. 021</t>
  </si>
  <si>
    <t>Realizzazione bauletto sopraelevazione aerazione vespaio sottopavimenti</t>
  </si>
  <si>
    <t>bauletto h fino a 50 cm</t>
  </si>
  <si>
    <t>Opere di fondazione variante febbraio 2014</t>
  </si>
  <si>
    <r>
      <t>depositi bombole</t>
    </r>
    <r>
      <rPr>
        <sz val="8"/>
        <color rgb="FFFF0000"/>
        <rFont val="Tahoma"/>
        <family val="2"/>
      </rPr>
      <t xml:space="preserve"> - non eseguito</t>
    </r>
  </si>
  <si>
    <r>
      <t xml:space="preserve">casseforme per bordi contenimento debositi delle bombole  </t>
    </r>
    <r>
      <rPr>
        <sz val="8"/>
        <color rgb="FFFF0000"/>
        <rFont val="Tahoma"/>
        <family val="2"/>
      </rPr>
      <t>- non eseguito</t>
    </r>
  </si>
  <si>
    <r>
      <t>deposito bombole 70kg/mc di acciaio</t>
    </r>
    <r>
      <rPr>
        <sz val="8"/>
        <color rgb="FFFF0000"/>
        <rFont val="Tahoma"/>
        <family val="2"/>
      </rPr>
      <t xml:space="preserve"> - non eseguito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</si>
</sst>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</numFmts>
  <fonts count="14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name val="Calibri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  <font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</borders>
  <cellStyleXfs count="2">
    <xf numFmtId="0" fontId="0" fillId="0" borderId="0"/>
    <xf numFmtId="0" fontId="11" fillId="0" borderId="0"/>
  </cellStyleXfs>
  <cellXfs count="169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8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9" fillId="0" borderId="3" xfId="0" applyNumberFormat="1" applyFont="1" applyFill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left" vertical="top" wrapText="1"/>
    </xf>
    <xf numFmtId="2" fontId="0" fillId="0" borderId="12" xfId="0" applyNumberForma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2" fontId="0" fillId="0" borderId="12" xfId="0" applyNumberFormat="1" applyFill="1" applyBorder="1" applyAlignment="1">
      <alignment horizontal="right" vertical="top" wrapText="1"/>
    </xf>
    <xf numFmtId="1" fontId="0" fillId="0" borderId="11" xfId="0" applyNumberFormat="1" applyFill="1" applyBorder="1" applyAlignment="1">
      <alignment horizontal="right" vertical="top"/>
    </xf>
    <xf numFmtId="49" fontId="2" fillId="0" borderId="12" xfId="0" applyNumberFormat="1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justify" vertical="top" wrapText="1"/>
    </xf>
    <xf numFmtId="49" fontId="0" fillId="0" borderId="12" xfId="0" applyNumberFormat="1" applyFill="1" applyBorder="1" applyAlignment="1">
      <alignment horizontal="center" vertical="top"/>
    </xf>
    <xf numFmtId="2" fontId="9" fillId="0" borderId="12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wrapText="1"/>
    </xf>
    <xf numFmtId="164" fontId="0" fillId="0" borderId="12" xfId="0" applyNumberFormat="1" applyBorder="1" applyAlignment="1">
      <alignment horizontal="justify" vertical="top" wrapText="1"/>
    </xf>
    <xf numFmtId="2" fontId="0" fillId="0" borderId="12" xfId="0" applyNumberFormat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4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right" wrapText="1"/>
    </xf>
    <xf numFmtId="2" fontId="0" fillId="3" borderId="12" xfId="0" applyNumberFormat="1" applyFill="1" applyBorder="1" applyAlignment="1">
      <alignment horizontal="right" wrapText="1"/>
    </xf>
    <xf numFmtId="2" fontId="0" fillId="3" borderId="3" xfId="0" applyNumberFormat="1" applyFill="1" applyBorder="1" applyAlignment="1">
      <alignment horizontal="center" wrapText="1"/>
    </xf>
    <xf numFmtId="2" fontId="4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0" fontId="0" fillId="3" borderId="15" xfId="0" applyFill="1" applyBorder="1"/>
    <xf numFmtId="0" fontId="5" fillId="3" borderId="16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2" fontId="0" fillId="3" borderId="17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10" fillId="3" borderId="17" xfId="0" applyNumberFormat="1" applyFont="1" applyFill="1" applyBorder="1" applyAlignment="1">
      <alignment horizontal="center" vertical="center" wrapText="1"/>
    </xf>
    <xf numFmtId="49" fontId="9" fillId="3" borderId="4" xfId="0" applyNumberFormat="1" applyFont="1" applyFill="1" applyBorder="1" applyAlignment="1">
      <alignment horizontal="right" wrapText="1"/>
    </xf>
    <xf numFmtId="49" fontId="4" fillId="3" borderId="0" xfId="0" applyNumberFormat="1" applyFont="1" applyFill="1" applyBorder="1" applyAlignment="1">
      <alignment horizontal="right" vertical="top" wrapText="1"/>
    </xf>
    <xf numFmtId="0" fontId="0" fillId="0" borderId="3" xfId="0" applyNumberFormat="1" applyFill="1" applyBorder="1" applyAlignment="1">
      <alignment horizontal="justify" vertical="top" wrapText="1"/>
    </xf>
    <xf numFmtId="0" fontId="8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2" fontId="0" fillId="0" borderId="3" xfId="0" applyNumberForma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wrapText="1"/>
    </xf>
    <xf numFmtId="10" fontId="0" fillId="4" borderId="3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right" vertical="top" wrapText="1"/>
    </xf>
    <xf numFmtId="10" fontId="0" fillId="4" borderId="12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 vertical="top" wrapText="1"/>
    </xf>
    <xf numFmtId="10" fontId="1" fillId="4" borderId="3" xfId="0" applyNumberFormat="1" applyFont="1" applyFill="1" applyBorder="1" applyAlignment="1">
      <alignment horizontal="center" wrapText="1"/>
    </xf>
    <xf numFmtId="10" fontId="4" fillId="4" borderId="0" xfId="0" applyNumberFormat="1" applyFont="1" applyFill="1" applyBorder="1" applyAlignment="1">
      <alignment horizontal="center" wrapText="1"/>
    </xf>
    <xf numFmtId="10" fontId="0" fillId="4" borderId="0" xfId="0" applyNumberForma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right" vertical="top" wrapText="1"/>
    </xf>
    <xf numFmtId="2" fontId="12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Fill="1" applyBorder="1" applyAlignment="1">
      <alignment horizontal="center"/>
    </xf>
    <xf numFmtId="0" fontId="1" fillId="0" borderId="0" xfId="0" applyFont="1" applyBorder="1"/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166" fontId="1" fillId="0" borderId="12" xfId="0" applyNumberFormat="1" applyFont="1" applyBorder="1" applyAlignment="1">
      <alignment horizontal="right" wrapText="1"/>
    </xf>
    <xf numFmtId="167" fontId="1" fillId="0" borderId="12" xfId="0" applyNumberFormat="1" applyFont="1" applyBorder="1" applyAlignment="1">
      <alignment horizontal="right" wrapText="1"/>
    </xf>
    <xf numFmtId="2" fontId="1" fillId="0" borderId="12" xfId="0" applyNumberFormat="1" applyFont="1" applyBorder="1" applyAlignment="1">
      <alignment horizontal="right" wrapText="1"/>
    </xf>
    <xf numFmtId="168" fontId="1" fillId="0" borderId="12" xfId="0" applyNumberFormat="1" applyFont="1" applyBorder="1" applyAlignment="1">
      <alignment horizontal="right" wrapText="1"/>
    </xf>
    <xf numFmtId="10" fontId="1" fillId="4" borderId="12" xfId="0" applyNumberFormat="1" applyFont="1" applyFill="1" applyBorder="1" applyAlignment="1">
      <alignment horizontal="center" wrapText="1"/>
    </xf>
    <xf numFmtId="2" fontId="1" fillId="0" borderId="12" xfId="0" applyNumberFormat="1" applyFont="1" applyBorder="1" applyAlignment="1">
      <alignment horizontal="center" wrapText="1"/>
    </xf>
    <xf numFmtId="168" fontId="1" fillId="3" borderId="12" xfId="0" applyNumberFormat="1" applyFont="1" applyFill="1" applyBorder="1" applyAlignment="1">
      <alignment horizontal="center" wrapText="1"/>
    </xf>
    <xf numFmtId="168" fontId="1" fillId="0" borderId="12" xfId="0" applyNumberFormat="1" applyFont="1" applyFill="1" applyBorder="1" applyAlignment="1">
      <alignment horizontal="right" vertical="top" wrapText="1"/>
    </xf>
    <xf numFmtId="2" fontId="1" fillId="0" borderId="12" xfId="0" applyNumberFormat="1" applyFont="1" applyFill="1" applyBorder="1" applyAlignment="1">
      <alignment horizontal="right" vertical="top" wrapText="1"/>
    </xf>
    <xf numFmtId="2" fontId="1" fillId="3" borderId="17" xfId="0" applyNumberFormat="1" applyFont="1" applyFill="1" applyBorder="1" applyAlignment="1">
      <alignment horizontal="right" vertical="top" wrapText="1"/>
    </xf>
    <xf numFmtId="1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66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center" wrapText="1"/>
    </xf>
    <xf numFmtId="168" fontId="1" fillId="3" borderId="3" xfId="0" applyNumberFormat="1" applyFont="1" applyFill="1" applyBorder="1" applyAlignment="1">
      <alignment horizontal="right" wrapText="1"/>
    </xf>
    <xf numFmtId="168" fontId="1" fillId="0" borderId="3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vertical="top" wrapText="1"/>
    </xf>
    <xf numFmtId="168" fontId="1" fillId="3" borderId="3" xfId="0" applyNumberFormat="1" applyFont="1" applyFill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justify" vertical="top" wrapText="1"/>
    </xf>
    <xf numFmtId="166" fontId="1" fillId="0" borderId="3" xfId="0" applyNumberFormat="1" applyFont="1" applyBorder="1" applyAlignment="1">
      <alignment horizontal="right" wrapText="1"/>
    </xf>
    <xf numFmtId="167" fontId="1" fillId="0" borderId="3" xfId="0" applyNumberFormat="1" applyFont="1" applyBorder="1" applyAlignment="1">
      <alignment horizontal="right" wrapText="1"/>
    </xf>
    <xf numFmtId="166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center" wrapText="1"/>
    </xf>
    <xf numFmtId="168" fontId="1" fillId="0" borderId="3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vertical="top" wrapText="1"/>
    </xf>
    <xf numFmtId="10" fontId="1" fillId="4" borderId="3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49" fontId="1" fillId="0" borderId="12" xfId="0" applyNumberFormat="1" applyFont="1" applyFill="1" applyBorder="1" applyAlignment="1">
      <alignment horizontal="center" vertical="top"/>
    </xf>
    <xf numFmtId="168" fontId="2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" fontId="2" fillId="3" borderId="17" xfId="0" applyNumberFormat="1" applyFont="1" applyFill="1" applyBorder="1" applyAlignment="1">
      <alignment horizontal="center" vertical="center" wrapText="1"/>
    </xf>
    <xf numFmtId="2" fontId="4" fillId="0" borderId="19" xfId="0" applyNumberFormat="1" applyFont="1" applyBorder="1" applyAlignment="1">
      <alignment horizontal="right" vertical="top" wrapText="1"/>
    </xf>
    <xf numFmtId="2" fontId="4" fillId="0" borderId="20" xfId="0" applyNumberFormat="1" applyFont="1" applyBorder="1" applyAlignment="1">
      <alignment horizontal="right" wrapText="1"/>
    </xf>
    <xf numFmtId="0" fontId="4" fillId="0" borderId="20" xfId="0" applyNumberFormat="1" applyFont="1" applyBorder="1" applyAlignment="1">
      <alignment horizontal="right" wrapText="1"/>
    </xf>
    <xf numFmtId="0" fontId="4" fillId="0" borderId="20" xfId="0" applyNumberFormat="1" applyFont="1" applyBorder="1" applyAlignment="1">
      <alignment horizontal="center" wrapText="1"/>
    </xf>
    <xf numFmtId="10" fontId="4" fillId="4" borderId="20" xfId="0" applyNumberFormat="1" applyFont="1" applyFill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2" fontId="4" fillId="3" borderId="20" xfId="0" applyNumberFormat="1" applyFont="1" applyFill="1" applyBorder="1" applyAlignment="1">
      <alignment horizontal="right" vertical="top" wrapText="1"/>
    </xf>
    <xf numFmtId="4" fontId="4" fillId="0" borderId="20" xfId="0" applyNumberFormat="1" applyFont="1" applyBorder="1" applyAlignment="1">
      <alignment horizontal="right" vertical="top" wrapText="1"/>
    </xf>
    <xf numFmtId="2" fontId="4" fillId="0" borderId="20" xfId="0" applyNumberFormat="1" applyFont="1" applyBorder="1" applyAlignment="1">
      <alignment horizontal="right" vertical="top" wrapText="1"/>
    </xf>
    <xf numFmtId="4" fontId="4" fillId="3" borderId="21" xfId="0" applyNumberFormat="1" applyFont="1" applyFill="1" applyBorder="1" applyAlignment="1">
      <alignment horizontal="right" vertical="top" wrapText="1"/>
    </xf>
    <xf numFmtId="164" fontId="3" fillId="4" borderId="12" xfId="0" applyNumberFormat="1" applyFont="1" applyFill="1" applyBorder="1" applyAlignment="1">
      <alignment horizontal="justify" vertical="top" wrapText="1"/>
    </xf>
    <xf numFmtId="2" fontId="0" fillId="3" borderId="22" xfId="0" applyNumberFormat="1" applyFill="1" applyBorder="1" applyAlignment="1">
      <alignment horizontal="right" vertical="top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18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190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143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3" sqref="B3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10.42578125" style="2" bestFit="1" customWidth="1"/>
    <col min="12" max="12" width="8.7109375" style="109" hidden="1" customWidth="1"/>
    <col min="13" max="13" width="11.28515625" style="3" customWidth="1"/>
    <col min="14" max="14" width="12.28515625" style="82" customWidth="1"/>
    <col min="15" max="15" width="16.42578125" style="2" bestFit="1" customWidth="1"/>
    <col min="16" max="16" width="13.42578125" style="5" customWidth="1"/>
    <col min="17" max="17" width="14" style="2" customWidth="1"/>
    <col min="18" max="18" width="13.7109375" style="82" bestFit="1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71" t="s">
        <v>63</v>
      </c>
      <c r="C1" s="12"/>
      <c r="D1" s="13"/>
      <c r="E1" s="14"/>
      <c r="F1" s="13"/>
      <c r="G1" s="13"/>
      <c r="H1" s="13"/>
      <c r="I1" s="13"/>
      <c r="J1" s="12"/>
      <c r="K1" s="13"/>
      <c r="L1" s="112"/>
      <c r="M1" s="12"/>
      <c r="N1" s="73"/>
      <c r="O1" s="13"/>
      <c r="P1" s="15"/>
      <c r="Q1" s="13"/>
      <c r="R1" s="83"/>
    </row>
    <row r="2" spans="1:20" ht="18" customHeight="1" thickTop="1" x14ac:dyDescent="0.2">
      <c r="A2" s="6"/>
      <c r="B2" s="45" t="s">
        <v>4</v>
      </c>
      <c r="C2" s="46" t="s">
        <v>25</v>
      </c>
      <c r="D2" s="46" t="s">
        <v>27</v>
      </c>
      <c r="E2" s="68" t="s">
        <v>70</v>
      </c>
      <c r="F2" s="42"/>
      <c r="G2" s="43" t="s">
        <v>5</v>
      </c>
      <c r="H2" s="43"/>
      <c r="I2" s="44"/>
      <c r="J2" s="47" t="s">
        <v>29</v>
      </c>
      <c r="K2" s="48" t="s">
        <v>6</v>
      </c>
      <c r="L2" s="167" t="s">
        <v>73</v>
      </c>
      <c r="M2" s="48" t="s">
        <v>30</v>
      </c>
      <c r="N2" s="74" t="s">
        <v>31</v>
      </c>
      <c r="O2" s="48" t="s">
        <v>31</v>
      </c>
      <c r="P2" s="49" t="s">
        <v>32</v>
      </c>
      <c r="Q2" s="48" t="s">
        <v>34</v>
      </c>
      <c r="R2" s="84" t="s">
        <v>40</v>
      </c>
      <c r="S2" s="1"/>
      <c r="T2" s="1"/>
    </row>
    <row r="3" spans="1:20" ht="18" customHeight="1" x14ac:dyDescent="0.2">
      <c r="B3" s="16" t="s">
        <v>7</v>
      </c>
      <c r="C3" s="17" t="s">
        <v>26</v>
      </c>
      <c r="D3" s="17" t="s">
        <v>8</v>
      </c>
      <c r="E3" s="18" t="s">
        <v>9</v>
      </c>
      <c r="F3" s="19" t="s">
        <v>10</v>
      </c>
      <c r="G3" s="19" t="s">
        <v>11</v>
      </c>
      <c r="H3" s="18" t="s">
        <v>12</v>
      </c>
      <c r="I3" s="18" t="s">
        <v>13</v>
      </c>
      <c r="J3" s="18" t="s">
        <v>28</v>
      </c>
      <c r="K3" s="19" t="s">
        <v>14</v>
      </c>
      <c r="L3" s="168"/>
      <c r="M3" s="20" t="s">
        <v>37</v>
      </c>
      <c r="N3" s="75" t="s">
        <v>38</v>
      </c>
      <c r="O3" s="21" t="s">
        <v>39</v>
      </c>
      <c r="P3" s="20" t="s">
        <v>33</v>
      </c>
      <c r="Q3" s="22" t="s">
        <v>35</v>
      </c>
      <c r="R3" s="85" t="s">
        <v>36</v>
      </c>
    </row>
    <row r="4" spans="1:20" ht="13.2" x14ac:dyDescent="0.2">
      <c r="B4" s="56"/>
      <c r="C4" s="57" t="s">
        <v>56</v>
      </c>
      <c r="D4" s="51"/>
      <c r="E4" s="165" t="s">
        <v>57</v>
      </c>
      <c r="F4" s="52"/>
      <c r="G4" s="52"/>
      <c r="H4" s="53"/>
      <c r="I4" s="53"/>
      <c r="J4" s="52"/>
      <c r="K4" s="52"/>
      <c r="L4" s="105"/>
      <c r="M4" s="54"/>
      <c r="N4" s="76"/>
      <c r="O4" s="101"/>
      <c r="P4" s="55"/>
      <c r="Q4" s="55">
        <f>J4*O4</f>
        <v>0</v>
      </c>
      <c r="R4" s="86"/>
    </row>
    <row r="5" spans="1:20" ht="61.2" x14ac:dyDescent="0.2">
      <c r="B5" s="23" t="s">
        <v>41</v>
      </c>
      <c r="C5" s="36"/>
      <c r="D5" s="32" t="s">
        <v>20</v>
      </c>
      <c r="E5" s="33" t="s">
        <v>21</v>
      </c>
      <c r="F5" s="31"/>
      <c r="G5" s="31"/>
      <c r="H5" s="34"/>
      <c r="I5" s="34"/>
      <c r="J5" s="37"/>
      <c r="K5" s="25"/>
      <c r="L5" s="103"/>
      <c r="M5" s="27"/>
      <c r="N5" s="78"/>
      <c r="O5" s="99"/>
      <c r="P5" s="28"/>
      <c r="Q5" s="31"/>
      <c r="R5" s="166"/>
    </row>
    <row r="6" spans="1:20" x14ac:dyDescent="0.2">
      <c r="B6" s="23"/>
      <c r="C6" s="36"/>
      <c r="D6" s="32"/>
      <c r="E6" s="32" t="s">
        <v>16</v>
      </c>
      <c r="F6" s="31"/>
      <c r="G6" s="31"/>
      <c r="H6" s="34"/>
      <c r="I6" s="34"/>
      <c r="J6" s="37"/>
      <c r="K6" s="25"/>
      <c r="L6" s="103"/>
      <c r="M6" s="27"/>
      <c r="N6" s="78"/>
      <c r="O6" s="99"/>
      <c r="P6" s="28"/>
      <c r="Q6" s="31"/>
      <c r="R6" s="87"/>
    </row>
    <row r="7" spans="1:20" x14ac:dyDescent="0.2">
      <c r="B7" s="23"/>
      <c r="C7" s="36"/>
      <c r="D7" s="32"/>
      <c r="E7" s="32" t="s">
        <v>42</v>
      </c>
      <c r="F7" s="31">
        <v>65</v>
      </c>
      <c r="G7" s="31">
        <v>1.9</v>
      </c>
      <c r="H7" s="34">
        <v>1.9</v>
      </c>
      <c r="I7" s="34">
        <v>0.2</v>
      </c>
      <c r="J7" s="37"/>
      <c r="K7" s="31">
        <f>ROUND(PRODUCT(F7:I7),2)</f>
        <v>46.93</v>
      </c>
      <c r="L7" s="103"/>
      <c r="M7" s="27"/>
      <c r="N7" s="78"/>
      <c r="O7" s="99"/>
      <c r="P7" s="28"/>
      <c r="Q7" s="31"/>
      <c r="R7" s="87"/>
    </row>
    <row r="8" spans="1:20" x14ac:dyDescent="0.2">
      <c r="B8" s="23"/>
      <c r="C8" s="36"/>
      <c r="D8" s="32"/>
      <c r="E8" s="32" t="s">
        <v>43</v>
      </c>
      <c r="F8" s="31">
        <v>1</v>
      </c>
      <c r="G8" s="31">
        <v>150</v>
      </c>
      <c r="H8" s="34">
        <v>0.1</v>
      </c>
      <c r="I8" s="34">
        <v>0.55000000000000004</v>
      </c>
      <c r="J8" s="37"/>
      <c r="K8" s="31">
        <f>ROUND(PRODUCT(F8:I8),2)</f>
        <v>8.25</v>
      </c>
      <c r="L8" s="103"/>
      <c r="M8" s="27"/>
      <c r="N8" s="78"/>
      <c r="O8" s="99"/>
      <c r="P8" s="28"/>
      <c r="Q8" s="31"/>
      <c r="R8" s="87"/>
    </row>
    <row r="9" spans="1:20" x14ac:dyDescent="0.2">
      <c r="B9" s="23"/>
      <c r="C9" s="36"/>
      <c r="D9" s="32"/>
      <c r="E9" s="31"/>
      <c r="F9" s="31"/>
      <c r="G9" s="31"/>
      <c r="H9" s="34"/>
      <c r="I9" s="34"/>
      <c r="J9" s="37"/>
      <c r="K9" s="31"/>
      <c r="L9" s="103"/>
      <c r="M9" s="27"/>
      <c r="N9" s="78"/>
      <c r="O9" s="99"/>
      <c r="P9" s="28"/>
      <c r="Q9" s="31"/>
      <c r="R9" s="87"/>
    </row>
    <row r="10" spans="1:20" x14ac:dyDescent="0.2">
      <c r="B10" s="23"/>
      <c r="C10" s="36"/>
      <c r="D10" s="32"/>
      <c r="E10" s="31" t="s">
        <v>19</v>
      </c>
      <c r="F10" s="31"/>
      <c r="G10" s="31"/>
      <c r="H10" s="34"/>
      <c r="I10" s="34"/>
      <c r="J10" s="70" t="s">
        <v>58</v>
      </c>
      <c r="K10" s="31">
        <f>ROUND(SUM(K5:K9),2)</f>
        <v>55.18</v>
      </c>
      <c r="L10" s="103">
        <v>0</v>
      </c>
      <c r="M10" s="27">
        <v>114.95</v>
      </c>
      <c r="N10" s="77">
        <f>ROUND(PRODUCT(K10:M10),2)</f>
        <v>0</v>
      </c>
      <c r="O10" s="99"/>
      <c r="P10" s="39">
        <v>1.84</v>
      </c>
      <c r="Q10" s="28">
        <f>P10*K10*L10</f>
        <v>0</v>
      </c>
      <c r="R10" s="87"/>
    </row>
    <row r="11" spans="1:20" x14ac:dyDescent="0.2">
      <c r="B11" s="30"/>
      <c r="C11" s="31"/>
      <c r="D11" s="91"/>
      <c r="E11" s="110" t="s">
        <v>71</v>
      </c>
      <c r="F11" s="28"/>
      <c r="G11" s="28"/>
      <c r="H11" s="93"/>
      <c r="I11" s="93"/>
      <c r="J11" s="93"/>
      <c r="K11" s="28"/>
      <c r="L11" s="104"/>
      <c r="M11" s="28"/>
      <c r="N11" s="28"/>
      <c r="O11" s="99"/>
      <c r="P11" s="28"/>
      <c r="Q11" s="28"/>
      <c r="R11" s="87"/>
    </row>
    <row r="12" spans="1:20" x14ac:dyDescent="0.2">
      <c r="B12" s="30"/>
      <c r="C12" s="31"/>
      <c r="D12" s="91"/>
      <c r="E12" s="111" t="s">
        <v>72</v>
      </c>
      <c r="F12" s="28"/>
      <c r="G12" s="28"/>
      <c r="H12" s="93"/>
      <c r="I12" s="93"/>
      <c r="J12" s="98"/>
      <c r="K12" s="28">
        <v>1E-8</v>
      </c>
      <c r="L12" s="106">
        <v>9.9999999999999995E-8</v>
      </c>
      <c r="M12" s="27">
        <f>M10</f>
        <v>114.95</v>
      </c>
      <c r="N12" s="28">
        <f>PRODUCT(K12:M12)</f>
        <v>1.1494999999999998E-13</v>
      </c>
      <c r="O12" s="99"/>
      <c r="P12" s="28">
        <f>P10</f>
        <v>1.84</v>
      </c>
      <c r="Q12" s="28">
        <f>P12*K12*L12</f>
        <v>1.8400000000000003E-15</v>
      </c>
      <c r="R12" s="29"/>
    </row>
    <row r="13" spans="1:20" x14ac:dyDescent="0.2">
      <c r="B13" s="23"/>
      <c r="C13" s="36"/>
      <c r="D13" s="24"/>
      <c r="E13" s="38"/>
      <c r="F13" s="25"/>
      <c r="G13" s="25"/>
      <c r="H13" s="26"/>
      <c r="I13" s="26"/>
      <c r="J13" s="37"/>
      <c r="K13" s="31"/>
      <c r="L13" s="103"/>
      <c r="M13" s="27"/>
      <c r="N13" s="78"/>
      <c r="O13" s="99"/>
      <c r="P13" s="28"/>
      <c r="Q13" s="31"/>
      <c r="R13" s="87"/>
    </row>
    <row r="14" spans="1:20" ht="81.599999999999994" x14ac:dyDescent="0.2">
      <c r="B14" s="23" t="s">
        <v>44</v>
      </c>
      <c r="C14" s="36"/>
      <c r="D14" s="91" t="s">
        <v>64</v>
      </c>
      <c r="E14" s="92" t="s">
        <v>65</v>
      </c>
      <c r="F14" s="28"/>
      <c r="G14" s="28"/>
      <c r="H14" s="93"/>
      <c r="I14" s="93"/>
      <c r="J14" s="28"/>
      <c r="K14" s="28"/>
      <c r="L14" s="103"/>
      <c r="M14" s="94"/>
      <c r="N14" s="95"/>
      <c r="O14" s="99"/>
      <c r="P14" s="28"/>
      <c r="Q14" s="28"/>
      <c r="R14" s="29"/>
    </row>
    <row r="15" spans="1:20" x14ac:dyDescent="0.2">
      <c r="B15" s="23"/>
      <c r="C15" s="36"/>
      <c r="D15" s="91"/>
      <c r="E15" s="91" t="s">
        <v>16</v>
      </c>
      <c r="F15" s="28"/>
      <c r="G15" s="28"/>
      <c r="H15" s="93"/>
      <c r="I15" s="93"/>
      <c r="J15" s="28"/>
      <c r="K15" s="28"/>
      <c r="L15" s="103"/>
      <c r="M15" s="94"/>
      <c r="N15" s="95"/>
      <c r="O15" s="99"/>
      <c r="P15" s="28"/>
      <c r="Q15" s="28"/>
      <c r="R15" s="29"/>
    </row>
    <row r="16" spans="1:20" x14ac:dyDescent="0.2">
      <c r="B16" s="23"/>
      <c r="C16" s="36"/>
      <c r="D16" s="91"/>
      <c r="E16" s="91" t="s">
        <v>45</v>
      </c>
      <c r="F16" s="28">
        <v>65</v>
      </c>
      <c r="G16" s="28">
        <v>1.5</v>
      </c>
      <c r="H16" s="93">
        <v>1.5</v>
      </c>
      <c r="I16" s="93">
        <v>1</v>
      </c>
      <c r="J16" s="28"/>
      <c r="K16" s="28">
        <f>ROUND(PRODUCT(F16:I16),2)</f>
        <v>146.25</v>
      </c>
      <c r="L16" s="103"/>
      <c r="M16" s="94"/>
      <c r="N16" s="95"/>
      <c r="O16" s="99"/>
      <c r="P16" s="28"/>
      <c r="Q16" s="28"/>
      <c r="R16" s="29"/>
    </row>
    <row r="17" spans="2:18" x14ac:dyDescent="0.2">
      <c r="B17" s="30"/>
      <c r="C17" s="31"/>
      <c r="D17" s="91"/>
      <c r="E17" s="110" t="s">
        <v>74</v>
      </c>
      <c r="F17" s="28"/>
      <c r="G17" s="28"/>
      <c r="H17" s="93"/>
      <c r="I17" s="93"/>
      <c r="J17" s="93"/>
      <c r="K17" s="28"/>
      <c r="L17" s="104"/>
      <c r="M17" s="28"/>
      <c r="N17" s="28"/>
      <c r="O17" s="99"/>
      <c r="P17" s="28"/>
      <c r="Q17" s="28"/>
      <c r="R17" s="87"/>
    </row>
    <row r="18" spans="2:18" x14ac:dyDescent="0.2">
      <c r="B18" s="23"/>
      <c r="C18" s="36"/>
      <c r="D18" s="91"/>
      <c r="E18" s="72" t="s">
        <v>97</v>
      </c>
      <c r="F18" s="28">
        <v>3</v>
      </c>
      <c r="G18" s="28"/>
      <c r="H18" s="93"/>
      <c r="I18" s="93"/>
      <c r="J18" s="28"/>
      <c r="K18" s="28">
        <f>ROUND(PRODUCT(F18:I18),2)</f>
        <v>3</v>
      </c>
      <c r="L18" s="103"/>
      <c r="M18" s="94"/>
      <c r="N18" s="95"/>
      <c r="O18" s="99"/>
      <c r="P18" s="28"/>
      <c r="Q18" s="28"/>
      <c r="R18" s="29"/>
    </row>
    <row r="19" spans="2:18" x14ac:dyDescent="0.2">
      <c r="B19" s="23"/>
      <c r="C19" s="36"/>
      <c r="D19" s="91"/>
      <c r="E19" s="28"/>
      <c r="F19" s="28"/>
      <c r="G19" s="28"/>
      <c r="H19" s="93"/>
      <c r="I19" s="93"/>
      <c r="J19" s="28"/>
      <c r="K19" s="28"/>
      <c r="L19" s="103"/>
      <c r="M19" s="94"/>
      <c r="N19" s="95"/>
      <c r="O19" s="99"/>
      <c r="P19" s="28"/>
      <c r="Q19" s="28"/>
      <c r="R19" s="29"/>
    </row>
    <row r="20" spans="2:18" x14ac:dyDescent="0.2">
      <c r="B20" s="23"/>
      <c r="C20" s="36"/>
      <c r="D20" s="91"/>
      <c r="E20" s="39" t="s">
        <v>19</v>
      </c>
      <c r="F20" s="28"/>
      <c r="G20" s="28"/>
      <c r="H20" s="93"/>
      <c r="I20" s="93"/>
      <c r="J20" s="39" t="s">
        <v>58</v>
      </c>
      <c r="K20" s="28">
        <f>ROUND(SUM(K14:K19),2)</f>
        <v>149.25</v>
      </c>
      <c r="L20" s="106">
        <v>0</v>
      </c>
      <c r="M20" s="96">
        <v>141.71</v>
      </c>
      <c r="N20" s="28">
        <f>ROUND(PRODUCT(K20:M20),2)</f>
        <v>0</v>
      </c>
      <c r="O20" s="99"/>
      <c r="P20" s="39">
        <v>2.27</v>
      </c>
      <c r="Q20" s="28">
        <f>P20*K20*L20</f>
        <v>0</v>
      </c>
      <c r="R20" s="29"/>
    </row>
    <row r="21" spans="2:18" x14ac:dyDescent="0.2">
      <c r="B21" s="30"/>
      <c r="C21" s="31"/>
      <c r="D21" s="91"/>
      <c r="E21" s="111" t="s">
        <v>72</v>
      </c>
      <c r="F21" s="28"/>
      <c r="G21" s="28"/>
      <c r="H21" s="93"/>
      <c r="I21" s="93"/>
      <c r="J21" s="98"/>
      <c r="K21" s="28">
        <v>1E-8</v>
      </c>
      <c r="L21" s="106">
        <v>9.9999999999999995E-8</v>
      </c>
      <c r="M21" s="27">
        <f>M20</f>
        <v>141.71</v>
      </c>
      <c r="N21" s="28">
        <f>PRODUCT(K21:M21)</f>
        <v>1.4170999999999998E-13</v>
      </c>
      <c r="O21" s="99"/>
      <c r="P21" s="28">
        <f>P20</f>
        <v>2.27</v>
      </c>
      <c r="Q21" s="28">
        <f>P21*K21*L21</f>
        <v>2.2700000000000002E-15</v>
      </c>
      <c r="R21" s="29"/>
    </row>
    <row r="22" spans="2:18" x14ac:dyDescent="0.2">
      <c r="B22" s="23"/>
      <c r="C22" s="36"/>
      <c r="D22" s="91"/>
      <c r="E22" s="39"/>
      <c r="F22" s="28"/>
      <c r="G22" s="28"/>
      <c r="H22" s="93"/>
      <c r="I22" s="93"/>
      <c r="J22" s="39"/>
      <c r="K22" s="28"/>
      <c r="L22" s="104"/>
      <c r="M22" s="28"/>
      <c r="N22" s="28"/>
      <c r="O22" s="99"/>
      <c r="P22" s="39"/>
      <c r="Q22" s="28"/>
      <c r="R22" s="29"/>
    </row>
    <row r="23" spans="2:18" ht="87.75" customHeight="1" x14ac:dyDescent="0.2">
      <c r="B23" s="23" t="s">
        <v>46</v>
      </c>
      <c r="C23" s="36"/>
      <c r="D23" s="91" t="s">
        <v>67</v>
      </c>
      <c r="E23" s="92" t="s">
        <v>66</v>
      </c>
      <c r="F23" s="28"/>
      <c r="G23" s="28"/>
      <c r="H23" s="93"/>
      <c r="I23" s="93"/>
      <c r="J23" s="39"/>
      <c r="K23" s="28"/>
      <c r="L23" s="104"/>
      <c r="M23" s="28"/>
      <c r="N23" s="28"/>
      <c r="O23" s="99"/>
      <c r="P23" s="39"/>
      <c r="Q23" s="28"/>
      <c r="R23" s="29"/>
    </row>
    <row r="24" spans="2:18" x14ac:dyDescent="0.2">
      <c r="B24" s="23"/>
      <c r="C24" s="36"/>
      <c r="D24" s="91"/>
      <c r="E24" s="91" t="s">
        <v>16</v>
      </c>
      <c r="F24" s="28"/>
      <c r="G24" s="28"/>
      <c r="H24" s="93"/>
      <c r="I24" s="93"/>
      <c r="J24" s="39"/>
      <c r="K24" s="28"/>
      <c r="L24" s="104"/>
      <c r="M24" s="28"/>
      <c r="N24" s="28"/>
      <c r="O24" s="99"/>
      <c r="P24" s="39"/>
      <c r="Q24" s="28"/>
      <c r="R24" s="29"/>
    </row>
    <row r="25" spans="2:18" x14ac:dyDescent="0.2">
      <c r="B25" s="23"/>
      <c r="C25" s="36"/>
      <c r="D25" s="91"/>
      <c r="E25" s="72" t="s">
        <v>97</v>
      </c>
      <c r="F25" s="28">
        <v>12.37</v>
      </c>
      <c r="G25" s="28"/>
      <c r="H25" s="93"/>
      <c r="I25" s="93"/>
      <c r="J25" s="28"/>
      <c r="K25" s="28"/>
      <c r="L25" s="104"/>
      <c r="M25" s="28"/>
      <c r="N25" s="28"/>
      <c r="O25" s="99"/>
      <c r="P25" s="39"/>
      <c r="Q25" s="28"/>
      <c r="R25" s="29"/>
    </row>
    <row r="26" spans="2:18" x14ac:dyDescent="0.2">
      <c r="B26" s="23"/>
      <c r="C26" s="36"/>
      <c r="D26" s="91"/>
      <c r="E26" s="28" t="s">
        <v>19</v>
      </c>
      <c r="F26" s="28"/>
      <c r="G26" s="28"/>
      <c r="H26" s="93"/>
      <c r="I26" s="93"/>
      <c r="J26" s="97" t="s">
        <v>58</v>
      </c>
      <c r="K26" s="28">
        <v>9</v>
      </c>
      <c r="L26" s="103">
        <v>0</v>
      </c>
      <c r="M26" s="94">
        <v>156.72</v>
      </c>
      <c r="N26" s="28">
        <f>ROUND(PRODUCT(K26:M26),2)</f>
        <v>0</v>
      </c>
      <c r="O26" s="99"/>
      <c r="P26" s="39">
        <v>2.5099999999999998</v>
      </c>
      <c r="Q26" s="28">
        <f>P26*K26*L26</f>
        <v>0</v>
      </c>
      <c r="R26" s="29"/>
    </row>
    <row r="27" spans="2:18" x14ac:dyDescent="0.2">
      <c r="B27" s="30"/>
      <c r="C27" s="31"/>
      <c r="D27" s="91"/>
      <c r="E27" s="111" t="s">
        <v>72</v>
      </c>
      <c r="F27" s="28"/>
      <c r="G27" s="28"/>
      <c r="H27" s="93"/>
      <c r="I27" s="93"/>
      <c r="J27" s="98"/>
      <c r="K27" s="28">
        <v>1E-8</v>
      </c>
      <c r="L27" s="106">
        <v>9.9999999999999995E-8</v>
      </c>
      <c r="M27" s="27">
        <f>M26</f>
        <v>156.72</v>
      </c>
      <c r="N27" s="28">
        <f>PRODUCT(K27:M27)</f>
        <v>1.5671999999999999E-13</v>
      </c>
      <c r="O27" s="99"/>
      <c r="P27" s="28">
        <f>P26</f>
        <v>2.5099999999999998</v>
      </c>
      <c r="Q27" s="28">
        <f>P27*K27*L27</f>
        <v>2.5099999999999998E-15</v>
      </c>
      <c r="R27" s="29"/>
    </row>
    <row r="28" spans="2:18" x14ac:dyDescent="0.2">
      <c r="B28" s="23"/>
      <c r="C28" s="36"/>
      <c r="D28" s="24"/>
      <c r="E28" s="38"/>
      <c r="F28" s="25"/>
      <c r="G28" s="25"/>
      <c r="H28" s="26"/>
      <c r="I28" s="26"/>
      <c r="J28" s="37"/>
      <c r="K28" s="25"/>
      <c r="L28" s="103"/>
      <c r="M28" s="27"/>
      <c r="N28" s="78"/>
      <c r="O28" s="99"/>
      <c r="P28" s="28"/>
      <c r="Q28" s="31">
        <f t="shared" ref="Q28:Q56" si="0">P28*K28</f>
        <v>0</v>
      </c>
      <c r="R28" s="87"/>
    </row>
    <row r="29" spans="2:18" ht="40.799999999999997" x14ac:dyDescent="0.2">
      <c r="B29" s="23" t="s">
        <v>48</v>
      </c>
      <c r="C29" s="36"/>
      <c r="D29" s="35" t="s">
        <v>23</v>
      </c>
      <c r="E29" s="33" t="s">
        <v>24</v>
      </c>
      <c r="F29" s="31"/>
      <c r="G29" s="31"/>
      <c r="H29" s="34"/>
      <c r="I29" s="34"/>
      <c r="J29" s="31"/>
      <c r="K29" s="31"/>
      <c r="L29" s="103"/>
      <c r="M29" s="27"/>
      <c r="N29" s="78"/>
      <c r="O29" s="99"/>
      <c r="P29" s="28"/>
      <c r="Q29" s="31">
        <f t="shared" si="0"/>
        <v>0</v>
      </c>
      <c r="R29" s="87"/>
    </row>
    <row r="30" spans="2:18" x14ac:dyDescent="0.2">
      <c r="B30" s="23"/>
      <c r="C30" s="36"/>
      <c r="D30" s="32"/>
      <c r="E30" s="32" t="s">
        <v>16</v>
      </c>
      <c r="F30" s="31"/>
      <c r="G30" s="31"/>
      <c r="H30" s="34"/>
      <c r="I30" s="34"/>
      <c r="J30" s="31"/>
      <c r="K30" s="31"/>
      <c r="L30" s="103"/>
      <c r="M30" s="27"/>
      <c r="N30" s="78"/>
      <c r="O30" s="99"/>
      <c r="P30" s="28"/>
      <c r="Q30" s="31">
        <f t="shared" si="0"/>
        <v>0</v>
      </c>
      <c r="R30" s="87"/>
    </row>
    <row r="31" spans="2:18" x14ac:dyDescent="0.2">
      <c r="B31" s="23"/>
      <c r="C31" s="36"/>
      <c r="D31" s="32"/>
      <c r="E31" s="32" t="s">
        <v>45</v>
      </c>
      <c r="F31" s="31">
        <v>65</v>
      </c>
      <c r="G31" s="31">
        <v>6</v>
      </c>
      <c r="H31" s="34">
        <v>1</v>
      </c>
      <c r="I31" s="34"/>
      <c r="J31" s="31"/>
      <c r="K31" s="31">
        <f>ROUND(PRODUCT(F31:I31),2)</f>
        <v>390</v>
      </c>
      <c r="L31" s="103"/>
      <c r="M31" s="27"/>
      <c r="N31" s="78"/>
      <c r="O31" s="99"/>
      <c r="P31" s="28"/>
      <c r="Q31" s="31">
        <f t="shared" si="0"/>
        <v>0</v>
      </c>
      <c r="R31" s="87"/>
    </row>
    <row r="32" spans="2:18" x14ac:dyDescent="0.2">
      <c r="B32" s="23"/>
      <c r="C32" s="36"/>
      <c r="D32" s="32"/>
      <c r="E32" s="32" t="s">
        <v>47</v>
      </c>
      <c r="F32" s="31">
        <v>1</v>
      </c>
      <c r="G32" s="31">
        <v>150</v>
      </c>
      <c r="H32" s="34">
        <v>1</v>
      </c>
      <c r="I32" s="34">
        <v>0.6</v>
      </c>
      <c r="J32" s="31"/>
      <c r="K32" s="31">
        <f>ROUND(PRODUCT(F32:I32),2)</f>
        <v>90</v>
      </c>
      <c r="L32" s="103"/>
      <c r="M32" s="27"/>
      <c r="N32" s="78"/>
      <c r="O32" s="99"/>
      <c r="P32" s="28"/>
      <c r="Q32" s="31">
        <f t="shared" si="0"/>
        <v>0</v>
      </c>
      <c r="R32" s="87"/>
    </row>
    <row r="33" spans="2:18" x14ac:dyDescent="0.2">
      <c r="B33" s="30"/>
      <c r="C33" s="31"/>
      <c r="D33" s="91"/>
      <c r="E33" s="110" t="s">
        <v>74</v>
      </c>
      <c r="F33" s="28"/>
      <c r="G33" s="28"/>
      <c r="H33" s="93"/>
      <c r="I33" s="93"/>
      <c r="J33" s="93"/>
      <c r="K33" s="28"/>
      <c r="L33" s="104"/>
      <c r="M33" s="28"/>
      <c r="N33" s="28"/>
      <c r="O33" s="99"/>
      <c r="P33" s="28"/>
      <c r="Q33" s="28"/>
      <c r="R33" s="87"/>
    </row>
    <row r="34" spans="2:18" ht="20.399999999999999" x14ac:dyDescent="0.2">
      <c r="B34" s="23"/>
      <c r="C34" s="36"/>
      <c r="D34" s="32"/>
      <c r="E34" s="35" t="s">
        <v>98</v>
      </c>
      <c r="F34" s="31">
        <v>1</v>
      </c>
      <c r="G34" s="31">
        <v>76</v>
      </c>
      <c r="H34" s="34">
        <v>1.9</v>
      </c>
      <c r="I34" s="34"/>
      <c r="J34" s="31"/>
      <c r="K34" s="31">
        <f>ROUND(PRODUCT(F34:I34),2)</f>
        <v>144.4</v>
      </c>
      <c r="L34" s="103"/>
      <c r="M34" s="27"/>
      <c r="N34" s="78"/>
      <c r="O34" s="99"/>
      <c r="P34" s="28"/>
      <c r="Q34" s="31"/>
      <c r="R34" s="87"/>
    </row>
    <row r="35" spans="2:18" x14ac:dyDescent="0.2">
      <c r="B35" s="23"/>
      <c r="C35" s="36"/>
      <c r="D35" s="32"/>
      <c r="E35" s="31"/>
      <c r="F35" s="31"/>
      <c r="G35" s="31"/>
      <c r="H35" s="34"/>
      <c r="I35" s="34"/>
      <c r="J35" s="31"/>
      <c r="K35" s="31"/>
      <c r="L35" s="103"/>
      <c r="M35" s="27"/>
      <c r="N35" s="78"/>
      <c r="O35" s="99"/>
      <c r="P35" s="28"/>
      <c r="Q35" s="31">
        <f t="shared" si="0"/>
        <v>0</v>
      </c>
      <c r="R35" s="87"/>
    </row>
    <row r="36" spans="2:18" x14ac:dyDescent="0.2">
      <c r="B36" s="23"/>
      <c r="C36" s="36"/>
      <c r="D36" s="32"/>
      <c r="E36" s="69" t="s">
        <v>60</v>
      </c>
      <c r="F36" s="31"/>
      <c r="G36" s="31"/>
      <c r="H36" s="34"/>
      <c r="I36" s="34"/>
      <c r="J36" s="69" t="s">
        <v>59</v>
      </c>
      <c r="K36" s="31">
        <f>ROUND(SUM(K29:K35),2)</f>
        <v>624.4</v>
      </c>
      <c r="L36" s="103">
        <v>0</v>
      </c>
      <c r="M36" s="27">
        <v>16.309999999999999</v>
      </c>
      <c r="N36" s="77">
        <f>ROUND(PRODUCT(K36:M36),2)</f>
        <v>0</v>
      </c>
      <c r="O36" s="99"/>
      <c r="P36" s="39">
        <v>0.26</v>
      </c>
      <c r="Q36" s="28">
        <f>P36*K36*L36</f>
        <v>0</v>
      </c>
      <c r="R36" s="87"/>
    </row>
    <row r="37" spans="2:18" x14ac:dyDescent="0.2">
      <c r="B37" s="30"/>
      <c r="C37" s="31"/>
      <c r="D37" s="91"/>
      <c r="E37" s="111" t="s">
        <v>72</v>
      </c>
      <c r="F37" s="28"/>
      <c r="G37" s="28"/>
      <c r="H37" s="93"/>
      <c r="I37" s="93"/>
      <c r="J37" s="98"/>
      <c r="K37" s="28">
        <v>1E-8</v>
      </c>
      <c r="L37" s="106">
        <v>9.9999999999999995E-8</v>
      </c>
      <c r="M37" s="27">
        <f>M36</f>
        <v>16.309999999999999</v>
      </c>
      <c r="N37" s="28">
        <f>PRODUCT(K37:M37)</f>
        <v>1.6309999999999996E-14</v>
      </c>
      <c r="O37" s="99"/>
      <c r="P37" s="28">
        <f>P36</f>
        <v>0.26</v>
      </c>
      <c r="Q37" s="28">
        <f>P37*K37*L37</f>
        <v>2.5999999999999998E-16</v>
      </c>
      <c r="R37" s="29"/>
    </row>
    <row r="38" spans="2:18" x14ac:dyDescent="0.2">
      <c r="B38" s="23"/>
      <c r="C38" s="36"/>
      <c r="D38" s="24"/>
      <c r="E38" s="38"/>
      <c r="F38" s="25"/>
      <c r="G38" s="25"/>
      <c r="H38" s="26"/>
      <c r="I38" s="26"/>
      <c r="J38" s="37"/>
      <c r="K38" s="25"/>
      <c r="L38" s="103"/>
      <c r="M38" s="27"/>
      <c r="N38" s="78"/>
      <c r="O38" s="99"/>
      <c r="P38" s="28"/>
      <c r="Q38" s="31">
        <f t="shared" si="0"/>
        <v>0</v>
      </c>
      <c r="R38" s="87"/>
    </row>
    <row r="39" spans="2:18" ht="51" x14ac:dyDescent="0.2">
      <c r="B39" s="23" t="s">
        <v>50</v>
      </c>
      <c r="C39" s="36"/>
      <c r="D39" s="35" t="s">
        <v>69</v>
      </c>
      <c r="E39" s="92" t="s">
        <v>68</v>
      </c>
      <c r="F39" s="31"/>
      <c r="G39" s="31"/>
      <c r="H39" s="34"/>
      <c r="I39" s="34"/>
      <c r="J39" s="31"/>
      <c r="K39" s="31"/>
      <c r="L39" s="103"/>
      <c r="M39" s="27"/>
      <c r="N39" s="78"/>
      <c r="O39" s="99"/>
      <c r="P39" s="28"/>
      <c r="Q39" s="31">
        <f t="shared" si="0"/>
        <v>0</v>
      </c>
      <c r="R39" s="87"/>
    </row>
    <row r="40" spans="2:18" x14ac:dyDescent="0.2">
      <c r="B40" s="23"/>
      <c r="C40" s="36"/>
      <c r="D40" s="32"/>
      <c r="E40" s="32" t="s">
        <v>16</v>
      </c>
      <c r="F40" s="31"/>
      <c r="G40" s="31"/>
      <c r="H40" s="34"/>
      <c r="I40" s="34"/>
      <c r="J40" s="31"/>
      <c r="K40" s="31"/>
      <c r="L40" s="103"/>
      <c r="M40" s="27"/>
      <c r="N40" s="78"/>
      <c r="O40" s="99"/>
      <c r="P40" s="28"/>
      <c r="Q40" s="31">
        <f t="shared" si="0"/>
        <v>0</v>
      </c>
      <c r="R40" s="87"/>
    </row>
    <row r="41" spans="2:18" x14ac:dyDescent="0.2">
      <c r="B41" s="23"/>
      <c r="C41" s="36"/>
      <c r="D41" s="32"/>
      <c r="E41" s="32" t="s">
        <v>49</v>
      </c>
      <c r="F41" s="31">
        <v>146.25</v>
      </c>
      <c r="G41" s="31"/>
      <c r="H41" s="34"/>
      <c r="I41" s="34">
        <v>70</v>
      </c>
      <c r="J41" s="31"/>
      <c r="K41" s="31">
        <f>ROUND(PRODUCT(F41:I41),2)</f>
        <v>10237.5</v>
      </c>
      <c r="L41" s="103"/>
      <c r="M41" s="27"/>
      <c r="N41" s="78"/>
      <c r="O41" s="99"/>
      <c r="P41" s="28"/>
      <c r="Q41" s="31">
        <f t="shared" si="0"/>
        <v>0</v>
      </c>
      <c r="R41" s="87"/>
    </row>
    <row r="42" spans="2:18" x14ac:dyDescent="0.2">
      <c r="B42" s="30"/>
      <c r="C42" s="31"/>
      <c r="D42" s="91"/>
      <c r="E42" s="110" t="s">
        <v>74</v>
      </c>
      <c r="F42" s="28"/>
      <c r="G42" s="28"/>
      <c r="H42" s="93"/>
      <c r="I42" s="93"/>
      <c r="J42" s="93"/>
      <c r="K42" s="28"/>
      <c r="L42" s="104"/>
      <c r="M42" s="28"/>
      <c r="N42" s="28"/>
      <c r="O42" s="99"/>
      <c r="P42" s="28"/>
      <c r="Q42" s="28"/>
      <c r="R42" s="87"/>
    </row>
    <row r="43" spans="2:18" x14ac:dyDescent="0.2">
      <c r="B43" s="23"/>
      <c r="C43" s="36"/>
      <c r="D43" s="32"/>
      <c r="E43" s="35" t="s">
        <v>99</v>
      </c>
      <c r="F43" s="31">
        <v>15.37</v>
      </c>
      <c r="G43" s="31"/>
      <c r="H43" s="34"/>
      <c r="I43" s="34">
        <v>70</v>
      </c>
      <c r="J43" s="31"/>
      <c r="K43" s="31">
        <f>ROUND(PRODUCT(F43:I43),2)</f>
        <v>1075.9000000000001</v>
      </c>
      <c r="L43" s="103"/>
      <c r="M43" s="27"/>
      <c r="N43" s="78"/>
      <c r="O43" s="99"/>
      <c r="P43" s="28"/>
      <c r="Q43" s="31">
        <f t="shared" si="0"/>
        <v>0</v>
      </c>
      <c r="R43" s="87"/>
    </row>
    <row r="44" spans="2:18" x14ac:dyDescent="0.2">
      <c r="B44" s="23"/>
      <c r="C44" s="36"/>
      <c r="D44" s="32"/>
      <c r="E44" s="31"/>
      <c r="F44" s="31"/>
      <c r="G44" s="31"/>
      <c r="H44" s="34"/>
      <c r="I44" s="34"/>
      <c r="J44" s="31"/>
      <c r="K44" s="31"/>
      <c r="L44" s="103"/>
      <c r="M44" s="27"/>
      <c r="N44" s="78"/>
      <c r="O44" s="99"/>
      <c r="P44" s="28"/>
      <c r="Q44" s="31">
        <f t="shared" si="0"/>
        <v>0</v>
      </c>
      <c r="R44" s="87"/>
    </row>
    <row r="45" spans="2:18" x14ac:dyDescent="0.2">
      <c r="B45" s="23"/>
      <c r="C45" s="36"/>
      <c r="D45" s="32"/>
      <c r="E45" s="31" t="s">
        <v>22</v>
      </c>
      <c r="F45" s="31"/>
      <c r="G45" s="31"/>
      <c r="H45" s="34"/>
      <c r="I45" s="34"/>
      <c r="J45" s="69" t="s">
        <v>61</v>
      </c>
      <c r="K45" s="31">
        <f>ROUND(SUM(K39:K44),2)</f>
        <v>11313.4</v>
      </c>
      <c r="L45" s="106">
        <v>0</v>
      </c>
      <c r="M45" s="96">
        <v>1.39</v>
      </c>
      <c r="N45" s="77">
        <f>ROUND(PRODUCT(K45:M45),2)</f>
        <v>0</v>
      </c>
      <c r="O45" s="99"/>
      <c r="P45" s="39" t="s">
        <v>55</v>
      </c>
      <c r="Q45" s="28">
        <f>P45*K45*L45</f>
        <v>0</v>
      </c>
      <c r="R45" s="87"/>
    </row>
    <row r="46" spans="2:18" x14ac:dyDescent="0.2">
      <c r="B46" s="30"/>
      <c r="C46" s="31"/>
      <c r="D46" s="91"/>
      <c r="E46" s="111" t="s">
        <v>72</v>
      </c>
      <c r="F46" s="28"/>
      <c r="G46" s="28"/>
      <c r="H46" s="93"/>
      <c r="I46" s="93"/>
      <c r="J46" s="98"/>
      <c r="K46" s="28">
        <v>1E-8</v>
      </c>
      <c r="L46" s="106">
        <v>9.9999999999999995E-8</v>
      </c>
      <c r="M46" s="27">
        <f>M45</f>
        <v>1.39</v>
      </c>
      <c r="N46" s="28">
        <f>PRODUCT(K46:M46)</f>
        <v>1.3899999999999997E-15</v>
      </c>
      <c r="O46" s="99"/>
      <c r="P46" s="28" t="str">
        <f>P45</f>
        <v>0,02</v>
      </c>
      <c r="Q46" s="28">
        <f>P46*K46*L46</f>
        <v>1.9999999999999998E-17</v>
      </c>
      <c r="R46" s="29"/>
    </row>
    <row r="47" spans="2:18" x14ac:dyDescent="0.2">
      <c r="B47" s="23"/>
      <c r="C47" s="36"/>
      <c r="D47" s="24"/>
      <c r="E47" s="38"/>
      <c r="F47" s="25"/>
      <c r="G47" s="25"/>
      <c r="H47" s="26"/>
      <c r="I47" s="26"/>
      <c r="J47" s="37"/>
      <c r="K47" s="25"/>
      <c r="L47" s="103"/>
      <c r="M47" s="27"/>
      <c r="N47" s="78"/>
      <c r="O47" s="99"/>
      <c r="P47" s="28"/>
      <c r="Q47" s="31">
        <f t="shared" si="0"/>
        <v>0</v>
      </c>
      <c r="R47" s="87"/>
    </row>
    <row r="48" spans="2:18" ht="90.75" customHeight="1" x14ac:dyDescent="0.2">
      <c r="B48" s="23" t="s">
        <v>54</v>
      </c>
      <c r="C48" s="36"/>
      <c r="D48" s="35" t="s">
        <v>51</v>
      </c>
      <c r="E48" s="33" t="s">
        <v>52</v>
      </c>
      <c r="F48" s="31"/>
      <c r="G48" s="31"/>
      <c r="H48" s="34"/>
      <c r="I48" s="34"/>
      <c r="J48" s="31"/>
      <c r="K48" s="31"/>
      <c r="L48" s="103"/>
      <c r="M48" s="27"/>
      <c r="N48" s="78"/>
      <c r="O48" s="99"/>
      <c r="P48" s="28"/>
      <c r="Q48" s="31">
        <f t="shared" si="0"/>
        <v>0</v>
      </c>
      <c r="R48" s="87"/>
    </row>
    <row r="49" spans="2:18" x14ac:dyDescent="0.2">
      <c r="B49" s="23"/>
      <c r="C49" s="36"/>
      <c r="D49" s="32"/>
      <c r="E49" s="32" t="s">
        <v>16</v>
      </c>
      <c r="F49" s="31"/>
      <c r="G49" s="31"/>
      <c r="H49" s="34"/>
      <c r="I49" s="34"/>
      <c r="J49" s="31"/>
      <c r="K49" s="31"/>
      <c r="L49" s="103"/>
      <c r="M49" s="27"/>
      <c r="N49" s="78"/>
      <c r="O49" s="99"/>
      <c r="P49" s="28"/>
      <c r="Q49" s="31">
        <f t="shared" si="0"/>
        <v>0</v>
      </c>
      <c r="R49" s="87"/>
    </row>
    <row r="50" spans="2:18" x14ac:dyDescent="0.2">
      <c r="B50" s="23"/>
      <c r="C50" s="36"/>
      <c r="D50" s="32"/>
      <c r="E50" s="32" t="s">
        <v>53</v>
      </c>
      <c r="F50" s="31">
        <v>980</v>
      </c>
      <c r="G50" s="31"/>
      <c r="H50" s="34"/>
      <c r="I50" s="34"/>
      <c r="J50" s="31"/>
      <c r="K50" s="31">
        <f>ROUND(PRODUCT(F50:I50),2)</f>
        <v>980</v>
      </c>
      <c r="L50" s="103"/>
      <c r="M50" s="27"/>
      <c r="N50" s="78"/>
      <c r="O50" s="99"/>
      <c r="P50" s="28"/>
      <c r="Q50" s="31">
        <f t="shared" si="0"/>
        <v>0</v>
      </c>
      <c r="R50" s="87"/>
    </row>
    <row r="51" spans="2:18" x14ac:dyDescent="0.2">
      <c r="B51" s="23"/>
      <c r="C51" s="36"/>
      <c r="D51" s="32"/>
      <c r="E51" s="31"/>
      <c r="F51" s="31"/>
      <c r="G51" s="31"/>
      <c r="H51" s="34"/>
      <c r="I51" s="34"/>
      <c r="J51" s="31"/>
      <c r="K51" s="31"/>
      <c r="L51" s="103"/>
      <c r="M51" s="27"/>
      <c r="N51" s="78"/>
      <c r="O51" s="99"/>
      <c r="P51" s="28"/>
      <c r="Q51" s="31">
        <f t="shared" si="0"/>
        <v>0</v>
      </c>
      <c r="R51" s="87"/>
    </row>
    <row r="52" spans="2:18" x14ac:dyDescent="0.2">
      <c r="B52" s="23"/>
      <c r="C52" s="36"/>
      <c r="D52" s="32"/>
      <c r="E52" s="31" t="s">
        <v>17</v>
      </c>
      <c r="F52" s="31"/>
      <c r="G52" s="31"/>
      <c r="H52" s="34"/>
      <c r="I52" s="34"/>
      <c r="J52" s="69" t="s">
        <v>59</v>
      </c>
      <c r="K52" s="31">
        <f>ROUND(SUM(K47:K51),2)</f>
        <v>980</v>
      </c>
      <c r="L52" s="103">
        <v>0</v>
      </c>
      <c r="M52" s="27">
        <v>40.14</v>
      </c>
      <c r="N52" s="77">
        <f>ROUND(PRODUCT(K52:M52),2)</f>
        <v>0</v>
      </c>
      <c r="O52" s="99"/>
      <c r="P52" s="39">
        <v>0.96</v>
      </c>
      <c r="Q52" s="28">
        <f>P52*K52*L52</f>
        <v>0</v>
      </c>
      <c r="R52" s="87"/>
    </row>
    <row r="53" spans="2:18" x14ac:dyDescent="0.2">
      <c r="B53" s="30"/>
      <c r="C53" s="31"/>
      <c r="D53" s="91"/>
      <c r="E53" s="110" t="s">
        <v>71</v>
      </c>
      <c r="F53" s="28"/>
      <c r="G53" s="28"/>
      <c r="H53" s="93"/>
      <c r="I53" s="93"/>
      <c r="J53" s="93"/>
      <c r="K53" s="28"/>
      <c r="L53" s="104"/>
      <c r="M53" s="28"/>
      <c r="N53" s="28"/>
      <c r="O53" s="99"/>
      <c r="P53" s="28"/>
      <c r="Q53" s="28"/>
      <c r="R53" s="87"/>
    </row>
    <row r="54" spans="2:18" x14ac:dyDescent="0.2">
      <c r="B54" s="30"/>
      <c r="C54" s="31"/>
      <c r="D54" s="91"/>
      <c r="E54" s="111" t="s">
        <v>72</v>
      </c>
      <c r="F54" s="28"/>
      <c r="G54" s="28"/>
      <c r="H54" s="93"/>
      <c r="I54" s="93"/>
      <c r="J54" s="98"/>
      <c r="K54" s="28">
        <v>1E-8</v>
      </c>
      <c r="L54" s="106">
        <v>9.9999999999999995E-8</v>
      </c>
      <c r="M54" s="27">
        <f>M52</f>
        <v>40.14</v>
      </c>
      <c r="N54" s="28">
        <f>PRODUCT(K54:M54)</f>
        <v>4.0139999999999994E-14</v>
      </c>
      <c r="O54" s="99"/>
      <c r="P54" s="28">
        <f>P52</f>
        <v>0.96</v>
      </c>
      <c r="Q54" s="28">
        <f>P54*K54*L54</f>
        <v>9.6000000000000002E-16</v>
      </c>
      <c r="R54" s="29"/>
    </row>
    <row r="55" spans="2:18" x14ac:dyDescent="0.2">
      <c r="B55" s="23"/>
      <c r="C55" s="36"/>
      <c r="D55" s="24"/>
      <c r="E55" s="38"/>
      <c r="F55" s="25"/>
      <c r="G55" s="25"/>
      <c r="H55" s="26"/>
      <c r="I55" s="26"/>
      <c r="J55" s="37"/>
      <c r="K55" s="25"/>
      <c r="L55" s="103"/>
      <c r="M55" s="27"/>
      <c r="N55" s="78"/>
      <c r="O55" s="99"/>
      <c r="P55" s="28"/>
      <c r="Q55" s="31">
        <f t="shared" si="0"/>
        <v>0</v>
      </c>
      <c r="R55" s="87"/>
    </row>
    <row r="56" spans="2:18" x14ac:dyDescent="0.2">
      <c r="B56" s="23"/>
      <c r="C56" s="36"/>
      <c r="D56" s="24"/>
      <c r="E56" s="38"/>
      <c r="F56" s="25"/>
      <c r="G56" s="25"/>
      <c r="H56" s="26"/>
      <c r="I56" s="26"/>
      <c r="J56" s="37"/>
      <c r="K56" s="25"/>
      <c r="L56" s="103"/>
      <c r="M56" s="27"/>
      <c r="N56" s="78"/>
      <c r="O56" s="99"/>
      <c r="P56" s="28"/>
      <c r="Q56" s="31">
        <f t="shared" si="0"/>
        <v>0</v>
      </c>
      <c r="R56" s="87"/>
    </row>
    <row r="57" spans="2:18" ht="13.2" x14ac:dyDescent="0.2">
      <c r="B57" s="50"/>
      <c r="C57" s="59"/>
      <c r="D57" s="51"/>
      <c r="E57" s="58" t="str">
        <f>CONCATENATE("Totale fase ",E4)</f>
        <v>Totale fase Opere di fondazione</v>
      </c>
      <c r="F57" s="52"/>
      <c r="G57" s="52"/>
      <c r="H57" s="53"/>
      <c r="I57" s="53"/>
      <c r="J57" s="52"/>
      <c r="K57" s="52"/>
      <c r="L57" s="105"/>
      <c r="M57" s="54"/>
      <c r="N57" s="76"/>
      <c r="O57" s="100">
        <f>SUM(N10:N55)</f>
        <v>4.7121999999999988E-13</v>
      </c>
      <c r="P57" s="60"/>
      <c r="Q57" s="61"/>
      <c r="R57" s="88">
        <f>SUM(Q10:Q55)</f>
        <v>7.8600000000000023E-15</v>
      </c>
    </row>
    <row r="58" spans="2:18" x14ac:dyDescent="0.2">
      <c r="B58" s="50"/>
      <c r="C58" s="59"/>
      <c r="D58" s="51"/>
      <c r="E58" s="63"/>
      <c r="F58" s="52"/>
      <c r="G58" s="52"/>
      <c r="H58" s="53"/>
      <c r="I58" s="53"/>
      <c r="J58" s="62"/>
      <c r="K58" s="52"/>
      <c r="L58" s="105"/>
      <c r="M58" s="54"/>
      <c r="N58" s="79"/>
      <c r="O58" s="101"/>
      <c r="P58" s="55"/>
      <c r="Q58" s="64"/>
      <c r="R58" s="86"/>
    </row>
    <row r="59" spans="2:18" s="113" customFormat="1" ht="13.2" x14ac:dyDescent="0.2">
      <c r="B59" s="114"/>
      <c r="C59" s="57" t="s">
        <v>56</v>
      </c>
      <c r="D59" s="115"/>
      <c r="E59" s="165" t="s">
        <v>96</v>
      </c>
      <c r="F59" s="116"/>
      <c r="G59" s="117"/>
      <c r="H59" s="117"/>
      <c r="I59" s="117"/>
      <c r="J59" s="118"/>
      <c r="K59" s="119"/>
      <c r="L59" s="120"/>
      <c r="M59" s="121"/>
      <c r="N59" s="122"/>
      <c r="O59" s="123"/>
      <c r="P59" s="124"/>
      <c r="Q59" s="124">
        <f>J59*O59</f>
        <v>0</v>
      </c>
      <c r="R59" s="125"/>
    </row>
    <row r="60" spans="2:18" s="113" customFormat="1" ht="61.2" x14ac:dyDescent="0.2">
      <c r="B60" s="126">
        <v>17</v>
      </c>
      <c r="C60" s="127"/>
      <c r="D60" s="35" t="s">
        <v>20</v>
      </c>
      <c r="E60" s="35" t="s">
        <v>21</v>
      </c>
      <c r="F60" s="128"/>
      <c r="G60" s="129"/>
      <c r="H60" s="129"/>
      <c r="I60" s="129"/>
      <c r="J60" s="70"/>
      <c r="K60" s="130"/>
      <c r="L60" s="107"/>
      <c r="M60" s="131"/>
      <c r="N60" s="132"/>
      <c r="O60" s="133"/>
      <c r="P60" s="39"/>
      <c r="Q60" s="69"/>
      <c r="R60" s="134"/>
    </row>
    <row r="61" spans="2:18" s="113" customFormat="1" x14ac:dyDescent="0.2">
      <c r="B61" s="126"/>
      <c r="C61" s="127"/>
      <c r="D61" s="35"/>
      <c r="E61" s="35" t="s">
        <v>16</v>
      </c>
      <c r="F61" s="128"/>
      <c r="G61" s="129"/>
      <c r="H61" s="129"/>
      <c r="I61" s="129"/>
      <c r="J61" s="70"/>
      <c r="K61" s="130"/>
      <c r="L61" s="107"/>
      <c r="M61" s="131"/>
      <c r="N61" s="132"/>
      <c r="O61" s="133"/>
      <c r="P61" s="39"/>
      <c r="Q61" s="69"/>
      <c r="R61" s="134"/>
    </row>
    <row r="62" spans="2:18" s="113" customFormat="1" x14ac:dyDescent="0.2">
      <c r="B62" s="126"/>
      <c r="C62" s="127"/>
      <c r="D62" s="35"/>
      <c r="E62" s="35" t="s">
        <v>42</v>
      </c>
      <c r="F62" s="128">
        <v>-65</v>
      </c>
      <c r="G62" s="129">
        <v>1.9</v>
      </c>
      <c r="H62" s="129">
        <v>1.9</v>
      </c>
      <c r="I62" s="129">
        <v>0.2</v>
      </c>
      <c r="J62" s="70"/>
      <c r="K62" s="135">
        <f>ROUND(PRODUCT(F62:I62),2)</f>
        <v>-46.93</v>
      </c>
      <c r="L62" s="107"/>
      <c r="M62" s="131"/>
      <c r="N62" s="132"/>
      <c r="O62" s="133"/>
      <c r="P62" s="39"/>
      <c r="Q62" s="69"/>
      <c r="R62" s="134"/>
    </row>
    <row r="63" spans="2:18" s="113" customFormat="1" x14ac:dyDescent="0.2">
      <c r="B63" s="126"/>
      <c r="C63" s="127"/>
      <c r="D63" s="35"/>
      <c r="E63" s="35" t="s">
        <v>43</v>
      </c>
      <c r="F63" s="128">
        <v>-1</v>
      </c>
      <c r="G63" s="129">
        <v>150</v>
      </c>
      <c r="H63" s="129">
        <v>0.1</v>
      </c>
      <c r="I63" s="129">
        <v>0.55000000000000004</v>
      </c>
      <c r="J63" s="70"/>
      <c r="K63" s="135">
        <f>ROUND(PRODUCT(F63:I63),2)</f>
        <v>-8.25</v>
      </c>
      <c r="L63" s="107"/>
      <c r="M63" s="131"/>
      <c r="N63" s="132"/>
      <c r="O63" s="133"/>
      <c r="P63" s="39"/>
      <c r="Q63" s="69"/>
      <c r="R63" s="134"/>
    </row>
    <row r="64" spans="2:18" s="113" customFormat="1" x14ac:dyDescent="0.2">
      <c r="B64" s="126"/>
      <c r="C64" s="127"/>
      <c r="D64" s="35"/>
      <c r="E64" s="35" t="s">
        <v>75</v>
      </c>
      <c r="F64" s="128">
        <v>1</v>
      </c>
      <c r="G64" s="129">
        <v>80</v>
      </c>
      <c r="H64" s="129">
        <v>26</v>
      </c>
      <c r="I64" s="129">
        <v>0.15</v>
      </c>
      <c r="J64" s="70"/>
      <c r="K64" s="135">
        <f>ROUND(PRODUCT(F64:I64),2)</f>
        <v>312</v>
      </c>
      <c r="L64" s="107"/>
      <c r="M64" s="131"/>
      <c r="N64" s="132"/>
      <c r="O64" s="133"/>
      <c r="P64" s="39"/>
      <c r="Q64" s="69"/>
      <c r="R64" s="134"/>
    </row>
    <row r="65" spans="2:18" s="113" customFormat="1" x14ac:dyDescent="0.2">
      <c r="B65" s="126"/>
      <c r="C65" s="127"/>
      <c r="D65" s="35"/>
      <c r="E65" s="35"/>
      <c r="F65" s="128"/>
      <c r="G65" s="129"/>
      <c r="H65" s="129"/>
      <c r="I65" s="129"/>
      <c r="J65" s="70"/>
      <c r="K65" s="135"/>
      <c r="L65" s="107"/>
      <c r="M65" s="131"/>
      <c r="N65" s="132"/>
      <c r="O65" s="133"/>
      <c r="P65" s="39"/>
      <c r="Q65" s="69"/>
      <c r="R65" s="134"/>
    </row>
    <row r="66" spans="2:18" s="113" customFormat="1" x14ac:dyDescent="0.2">
      <c r="B66" s="126"/>
      <c r="C66" s="127"/>
      <c r="D66" s="35"/>
      <c r="E66" s="69" t="s">
        <v>19</v>
      </c>
      <c r="F66" s="128"/>
      <c r="G66" s="129"/>
      <c r="H66" s="129"/>
      <c r="I66" s="129"/>
      <c r="J66" s="70" t="s">
        <v>58</v>
      </c>
      <c r="K66" s="135">
        <f>ROUND(SUM(K60:K64),2)</f>
        <v>256.82</v>
      </c>
      <c r="L66" s="107">
        <v>0</v>
      </c>
      <c r="M66" s="131">
        <v>114.95</v>
      </c>
      <c r="N66" s="136">
        <f>ROUND(PRODUCT(K66:M66),2)</f>
        <v>0</v>
      </c>
      <c r="O66" s="133"/>
      <c r="P66" s="39">
        <v>1.84</v>
      </c>
      <c r="Q66" s="39">
        <f>P66*K66*N66</f>
        <v>0</v>
      </c>
      <c r="R66" s="134"/>
    </row>
    <row r="67" spans="2:18" x14ac:dyDescent="0.2">
      <c r="B67" s="30"/>
      <c r="C67" s="31"/>
      <c r="D67" s="91"/>
      <c r="E67" s="111" t="s">
        <v>72</v>
      </c>
      <c r="F67" s="28"/>
      <c r="G67" s="28"/>
      <c r="H67" s="93"/>
      <c r="I67" s="93"/>
      <c r="J67" s="98"/>
      <c r="K67" s="28">
        <f>K64</f>
        <v>312</v>
      </c>
      <c r="L67" s="137" t="s">
        <v>76</v>
      </c>
      <c r="M67" s="138">
        <f>M66</f>
        <v>114.95</v>
      </c>
      <c r="N67" s="28">
        <f>PRODUCT(K67:M67)</f>
        <v>35864.400000000001</v>
      </c>
      <c r="O67" s="99"/>
      <c r="P67" s="39">
        <f>P66</f>
        <v>1.84</v>
      </c>
      <c r="Q67" s="28">
        <f>P67*K67</f>
        <v>574.08000000000004</v>
      </c>
      <c r="R67" s="29"/>
    </row>
    <row r="68" spans="2:18" s="113" customFormat="1" x14ac:dyDescent="0.2">
      <c r="B68" s="126"/>
      <c r="C68" s="127"/>
      <c r="D68" s="139"/>
      <c r="E68" s="140"/>
      <c r="F68" s="141"/>
      <c r="G68" s="142"/>
      <c r="H68" s="142"/>
      <c r="I68" s="142"/>
      <c r="J68" s="70"/>
      <c r="K68" s="135"/>
      <c r="L68" s="107"/>
      <c r="M68" s="131"/>
      <c r="N68" s="132"/>
      <c r="O68" s="133"/>
      <c r="P68" s="39"/>
      <c r="Q68" s="69"/>
      <c r="R68" s="134"/>
    </row>
    <row r="69" spans="2:18" s="113" customFormat="1" ht="81.599999999999994" x14ac:dyDescent="0.2">
      <c r="B69" s="126">
        <v>18</v>
      </c>
      <c r="C69" s="127"/>
      <c r="D69" s="72" t="s">
        <v>64</v>
      </c>
      <c r="E69" s="72" t="s">
        <v>65</v>
      </c>
      <c r="F69" s="143"/>
      <c r="G69" s="144"/>
      <c r="H69" s="144"/>
      <c r="I69" s="144"/>
      <c r="J69" s="39"/>
      <c r="K69" s="133"/>
      <c r="L69" s="107"/>
      <c r="M69" s="145"/>
      <c r="N69" s="146"/>
      <c r="O69" s="133"/>
      <c r="P69" s="39"/>
      <c r="Q69" s="39"/>
      <c r="R69" s="147"/>
    </row>
    <row r="70" spans="2:18" s="113" customFormat="1" x14ac:dyDescent="0.2">
      <c r="B70" s="126"/>
      <c r="C70" s="127"/>
      <c r="D70" s="72"/>
      <c r="E70" s="72" t="s">
        <v>16</v>
      </c>
      <c r="F70" s="143"/>
      <c r="G70" s="144"/>
      <c r="H70" s="144"/>
      <c r="I70" s="144"/>
      <c r="J70" s="39"/>
      <c r="K70" s="133"/>
      <c r="L70" s="107"/>
      <c r="M70" s="145"/>
      <c r="N70" s="146"/>
      <c r="O70" s="133"/>
      <c r="P70" s="39"/>
      <c r="Q70" s="39"/>
      <c r="R70" s="147"/>
    </row>
    <row r="71" spans="2:18" s="113" customFormat="1" x14ac:dyDescent="0.2">
      <c r="B71" s="126"/>
      <c r="C71" s="127"/>
      <c r="D71" s="72"/>
      <c r="E71" s="72" t="s">
        <v>45</v>
      </c>
      <c r="F71" s="143">
        <v>-65</v>
      </c>
      <c r="G71" s="144">
        <v>1.5</v>
      </c>
      <c r="H71" s="144">
        <v>1.5</v>
      </c>
      <c r="I71" s="144">
        <v>1</v>
      </c>
      <c r="J71" s="39"/>
      <c r="K71" s="133">
        <f>ROUND(PRODUCT(F71:I71),2)</f>
        <v>-146.25</v>
      </c>
      <c r="L71" s="107"/>
      <c r="M71" s="145"/>
      <c r="N71" s="146"/>
      <c r="O71" s="133"/>
      <c r="P71" s="39"/>
      <c r="Q71" s="39"/>
      <c r="R71" s="147"/>
    </row>
    <row r="72" spans="2:18" s="113" customFormat="1" x14ac:dyDescent="0.2">
      <c r="B72" s="126"/>
      <c r="C72" s="127"/>
      <c r="D72" s="72"/>
      <c r="E72" s="72" t="s">
        <v>77</v>
      </c>
      <c r="F72" s="143">
        <v>1</v>
      </c>
      <c r="G72" s="144">
        <v>79.650000000000006</v>
      </c>
      <c r="H72" s="144">
        <v>25.9</v>
      </c>
      <c r="I72" s="144">
        <v>0.5</v>
      </c>
      <c r="J72" s="39"/>
      <c r="K72" s="133">
        <f>ROUND(PRODUCT(F72:I72),2)</f>
        <v>1031.47</v>
      </c>
      <c r="L72" s="107"/>
      <c r="M72" s="145" t="s">
        <v>7</v>
      </c>
      <c r="N72" s="146"/>
      <c r="O72" s="133"/>
      <c r="P72" s="39"/>
      <c r="Q72" s="39"/>
      <c r="R72" s="147"/>
    </row>
    <row r="73" spans="2:18" s="113" customFormat="1" x14ac:dyDescent="0.2">
      <c r="B73" s="126"/>
      <c r="C73" s="127"/>
      <c r="D73" s="72"/>
      <c r="E73" s="72" t="s">
        <v>78</v>
      </c>
      <c r="F73" s="143">
        <v>65</v>
      </c>
      <c r="G73" s="144">
        <v>0.6</v>
      </c>
      <c r="H73" s="144">
        <v>0.6</v>
      </c>
      <c r="I73" s="144">
        <v>0.47</v>
      </c>
      <c r="J73" s="39"/>
      <c r="K73" s="133">
        <f>ROUND(PRODUCT(F73:I73),2)</f>
        <v>11</v>
      </c>
      <c r="L73" s="107"/>
      <c r="M73" s="145"/>
      <c r="N73" s="146"/>
      <c r="O73" s="133"/>
      <c r="P73" s="39"/>
      <c r="Q73" s="39"/>
      <c r="R73" s="147"/>
    </row>
    <row r="74" spans="2:18" s="113" customFormat="1" x14ac:dyDescent="0.2">
      <c r="B74" s="126"/>
      <c r="C74" s="127"/>
      <c r="D74" s="72"/>
      <c r="E74" s="35" t="s">
        <v>79</v>
      </c>
      <c r="F74" s="143">
        <f>(4*14+2*8.4+2*63)*0.075</f>
        <v>14.91</v>
      </c>
      <c r="G74" s="144"/>
      <c r="H74" s="144"/>
      <c r="I74" s="144"/>
      <c r="J74" s="39"/>
      <c r="K74" s="133">
        <f>ROUND(PRODUCT(F74:I74),2)</f>
        <v>14.91</v>
      </c>
      <c r="L74" s="107"/>
      <c r="M74" s="145"/>
      <c r="N74" s="146"/>
      <c r="O74" s="133"/>
      <c r="P74" s="39"/>
      <c r="Q74" s="39"/>
      <c r="R74" s="147"/>
    </row>
    <row r="75" spans="2:18" s="113" customFormat="1" x14ac:dyDescent="0.2">
      <c r="B75" s="126"/>
      <c r="C75" s="127"/>
      <c r="D75" s="72"/>
      <c r="E75" s="39"/>
      <c r="F75" s="143"/>
      <c r="G75" s="144"/>
      <c r="H75" s="144"/>
      <c r="I75" s="144"/>
      <c r="J75" s="39"/>
      <c r="K75" s="133"/>
      <c r="L75" s="107"/>
      <c r="M75" s="145"/>
      <c r="N75" s="146"/>
      <c r="O75" s="133"/>
      <c r="P75" s="39"/>
      <c r="Q75" s="39"/>
      <c r="R75" s="147"/>
    </row>
    <row r="76" spans="2:18" s="113" customFormat="1" x14ac:dyDescent="0.2">
      <c r="B76" s="126"/>
      <c r="C76" s="127"/>
      <c r="D76" s="72"/>
      <c r="E76" s="39" t="s">
        <v>19</v>
      </c>
      <c r="F76" s="143"/>
      <c r="G76" s="144"/>
      <c r="H76" s="144"/>
      <c r="I76" s="144"/>
      <c r="J76" s="39" t="s">
        <v>58</v>
      </c>
      <c r="K76" s="133">
        <f>ROUND(SUM(K70:K75),2)</f>
        <v>911.13</v>
      </c>
      <c r="L76" s="107">
        <v>0</v>
      </c>
      <c r="M76" s="138">
        <v>141.71</v>
      </c>
      <c r="N76" s="133">
        <f>ROUND(PRODUCT(K76:M76),2)</f>
        <v>0</v>
      </c>
      <c r="O76" s="133"/>
      <c r="P76" s="39">
        <v>2.27</v>
      </c>
      <c r="Q76" s="39">
        <f>P76*K76*N76</f>
        <v>0</v>
      </c>
      <c r="R76" s="147"/>
    </row>
    <row r="77" spans="2:18" x14ac:dyDescent="0.2">
      <c r="B77" s="30"/>
      <c r="C77" s="31"/>
      <c r="D77" s="91"/>
      <c r="E77" s="111" t="s">
        <v>72</v>
      </c>
      <c r="F77" s="28"/>
      <c r="G77" s="28"/>
      <c r="H77" s="93"/>
      <c r="I77" s="93"/>
      <c r="J77" s="98"/>
      <c r="K77" s="28">
        <f>K72+K73+K74</f>
        <v>1057.3800000000001</v>
      </c>
      <c r="L77" s="137" t="s">
        <v>76</v>
      </c>
      <c r="M77" s="138">
        <f>M76</f>
        <v>141.71</v>
      </c>
      <c r="N77" s="28">
        <f>PRODUCT(K77:M77)</f>
        <v>149841.31980000003</v>
      </c>
      <c r="O77" s="99"/>
      <c r="P77" s="39">
        <f>P76</f>
        <v>2.27</v>
      </c>
      <c r="Q77" s="28">
        <f>P77*K77</f>
        <v>2400.2526000000003</v>
      </c>
      <c r="R77" s="29"/>
    </row>
    <row r="78" spans="2:18" s="113" customFormat="1" x14ac:dyDescent="0.2">
      <c r="B78" s="126"/>
      <c r="C78" s="127"/>
      <c r="D78" s="72"/>
      <c r="E78" s="39"/>
      <c r="F78" s="143"/>
      <c r="G78" s="144"/>
      <c r="H78" s="144"/>
      <c r="I78" s="144"/>
      <c r="J78" s="39"/>
      <c r="K78" s="133"/>
      <c r="L78" s="148"/>
      <c r="M78" s="138"/>
      <c r="N78" s="133"/>
      <c r="O78" s="133"/>
      <c r="P78" s="39"/>
      <c r="Q78" s="39"/>
      <c r="R78" s="147"/>
    </row>
    <row r="79" spans="2:18" s="113" customFormat="1" ht="51" x14ac:dyDescent="0.2">
      <c r="B79" s="126">
        <v>19</v>
      </c>
      <c r="C79" s="127"/>
      <c r="D79" s="72" t="s">
        <v>80</v>
      </c>
      <c r="E79" s="72" t="s">
        <v>81</v>
      </c>
      <c r="F79" s="143"/>
      <c r="G79" s="144"/>
      <c r="H79" s="144"/>
      <c r="I79" s="144"/>
      <c r="J79" s="39"/>
      <c r="K79" s="133"/>
      <c r="L79" s="107"/>
      <c r="M79" s="145"/>
      <c r="N79" s="146"/>
      <c r="O79" s="133"/>
      <c r="P79" s="39"/>
      <c r="Q79" s="39"/>
      <c r="R79" s="147"/>
    </row>
    <row r="80" spans="2:18" s="113" customFormat="1" x14ac:dyDescent="0.2">
      <c r="B80" s="126"/>
      <c r="C80" s="127"/>
      <c r="D80" s="72"/>
      <c r="E80" s="72" t="s">
        <v>16</v>
      </c>
      <c r="F80" s="143"/>
      <c r="G80" s="144"/>
      <c r="H80" s="144"/>
      <c r="I80" s="144"/>
      <c r="J80" s="39"/>
      <c r="K80" s="133"/>
      <c r="L80" s="107"/>
      <c r="M80" s="145"/>
      <c r="N80" s="146"/>
      <c r="O80" s="133"/>
      <c r="P80" s="39"/>
      <c r="Q80" s="39"/>
      <c r="R80" s="147"/>
    </row>
    <row r="81" spans="2:18" s="113" customFormat="1" x14ac:dyDescent="0.2">
      <c r="B81" s="126"/>
      <c r="C81" s="127"/>
      <c r="D81" s="72"/>
      <c r="E81" s="72" t="s">
        <v>77</v>
      </c>
      <c r="F81" s="143">
        <v>1</v>
      </c>
      <c r="G81" s="144">
        <v>79.650000000000006</v>
      </c>
      <c r="H81" s="144">
        <v>25.9</v>
      </c>
      <c r="I81" s="144">
        <v>0.5</v>
      </c>
      <c r="J81" s="39"/>
      <c r="K81" s="133">
        <f>ROUND(PRODUCT(F81:I81),2)</f>
        <v>1031.47</v>
      </c>
      <c r="L81" s="107"/>
      <c r="M81" s="145"/>
      <c r="N81" s="146"/>
      <c r="O81" s="133"/>
      <c r="P81" s="39"/>
      <c r="Q81" s="39"/>
      <c r="R81" s="147"/>
    </row>
    <row r="82" spans="2:18" s="113" customFormat="1" x14ac:dyDescent="0.2">
      <c r="B82" s="126"/>
      <c r="C82" s="127"/>
      <c r="D82" s="72"/>
      <c r="E82" s="72" t="s">
        <v>78</v>
      </c>
      <c r="F82" s="143">
        <v>65</v>
      </c>
      <c r="G82" s="144">
        <v>0.6</v>
      </c>
      <c r="H82" s="144">
        <v>0.6</v>
      </c>
      <c r="I82" s="144">
        <v>0.47</v>
      </c>
      <c r="J82" s="39"/>
      <c r="K82" s="133">
        <f>ROUND(PRODUCT(F82:I82),2)</f>
        <v>11</v>
      </c>
      <c r="L82" s="107"/>
      <c r="M82" s="145"/>
      <c r="N82" s="146"/>
      <c r="O82" s="133"/>
      <c r="P82" s="39"/>
      <c r="Q82" s="39"/>
      <c r="R82" s="147"/>
    </row>
    <row r="83" spans="2:18" s="113" customFormat="1" x14ac:dyDescent="0.2">
      <c r="B83" s="126"/>
      <c r="C83" s="127"/>
      <c r="D83" s="72"/>
      <c r="E83" s="35" t="s">
        <v>79</v>
      </c>
      <c r="F83" s="143">
        <f>(4*14+2*8.4+2*63)*0.075</f>
        <v>14.91</v>
      </c>
      <c r="G83" s="144"/>
      <c r="H83" s="144"/>
      <c r="I83" s="144"/>
      <c r="J83" s="39"/>
      <c r="K83" s="133">
        <f>ROUND(PRODUCT(F83:I83),2)</f>
        <v>14.91</v>
      </c>
      <c r="L83" s="107"/>
      <c r="M83" s="145"/>
      <c r="N83" s="146"/>
      <c r="O83" s="133"/>
      <c r="P83" s="39"/>
      <c r="Q83" s="39"/>
      <c r="R83" s="147"/>
    </row>
    <row r="84" spans="2:18" s="113" customFormat="1" x14ac:dyDescent="0.2">
      <c r="B84" s="126"/>
      <c r="C84" s="127"/>
      <c r="D84" s="72"/>
      <c r="E84" s="39"/>
      <c r="F84" s="143"/>
      <c r="G84" s="144"/>
      <c r="H84" s="144"/>
      <c r="I84" s="144"/>
      <c r="J84" s="39"/>
      <c r="K84" s="133"/>
      <c r="L84" s="107"/>
      <c r="M84" s="145"/>
      <c r="N84" s="146"/>
      <c r="O84" s="133"/>
      <c r="P84" s="39"/>
      <c r="Q84" s="39"/>
      <c r="R84" s="147"/>
    </row>
    <row r="85" spans="2:18" s="113" customFormat="1" x14ac:dyDescent="0.2">
      <c r="B85" s="126"/>
      <c r="C85" s="127"/>
      <c r="D85" s="72"/>
      <c r="E85" s="39" t="s">
        <v>19</v>
      </c>
      <c r="F85" s="143"/>
      <c r="G85" s="144"/>
      <c r="H85" s="144"/>
      <c r="I85" s="144"/>
      <c r="J85" s="39" t="s">
        <v>58</v>
      </c>
      <c r="K85" s="133">
        <f>ROUND(SUM(K79:K84),2)</f>
        <v>1057.3800000000001</v>
      </c>
      <c r="L85" s="107">
        <v>0</v>
      </c>
      <c r="M85" s="138">
        <v>7.93</v>
      </c>
      <c r="N85" s="133">
        <f>ROUND(PRODUCT(K85:M85),2)</f>
        <v>0</v>
      </c>
      <c r="O85" s="133"/>
      <c r="P85" s="39">
        <v>0.13</v>
      </c>
      <c r="Q85" s="39">
        <f>P85*K85*N85</f>
        <v>0</v>
      </c>
      <c r="R85" s="147"/>
    </row>
    <row r="86" spans="2:18" x14ac:dyDescent="0.2">
      <c r="B86" s="30"/>
      <c r="C86" s="31"/>
      <c r="D86" s="91"/>
      <c r="E86" s="111" t="s">
        <v>72</v>
      </c>
      <c r="F86" s="28"/>
      <c r="G86" s="28"/>
      <c r="H86" s="93"/>
      <c r="I86" s="93"/>
      <c r="J86" s="98"/>
      <c r="K86" s="133">
        <f>K81+K82+K83</f>
        <v>1057.3800000000001</v>
      </c>
      <c r="L86" s="137" t="s">
        <v>76</v>
      </c>
      <c r="M86" s="138">
        <f>M85</f>
        <v>7.93</v>
      </c>
      <c r="N86" s="28">
        <f>PRODUCT(K86:M86)</f>
        <v>8385.0234</v>
      </c>
      <c r="O86" s="99"/>
      <c r="P86" s="39">
        <f>P85</f>
        <v>0.13</v>
      </c>
      <c r="Q86" s="28">
        <f>P86*K86</f>
        <v>137.45940000000002</v>
      </c>
      <c r="R86" s="29"/>
    </row>
    <row r="87" spans="2:18" s="113" customFormat="1" x14ac:dyDescent="0.2">
      <c r="B87" s="126"/>
      <c r="C87" s="127"/>
      <c r="D87" s="139"/>
      <c r="E87" s="140"/>
      <c r="F87" s="141"/>
      <c r="G87" s="142"/>
      <c r="H87" s="142"/>
      <c r="I87" s="142"/>
      <c r="J87" s="70"/>
      <c r="K87" s="130"/>
      <c r="L87" s="107"/>
      <c r="M87" s="131"/>
      <c r="N87" s="132"/>
      <c r="O87" s="133"/>
      <c r="P87" s="39"/>
      <c r="Q87" s="69">
        <f t="shared" ref="Q87:Q121" si="1">P87*K87</f>
        <v>0</v>
      </c>
      <c r="R87" s="134"/>
    </row>
    <row r="88" spans="2:18" s="113" customFormat="1" ht="30.6" x14ac:dyDescent="0.2">
      <c r="B88" s="126">
        <v>20</v>
      </c>
      <c r="C88" s="127"/>
      <c r="D88" s="72" t="s">
        <v>82</v>
      </c>
      <c r="E88" s="72" t="s">
        <v>83</v>
      </c>
      <c r="F88" s="143"/>
      <c r="G88" s="144"/>
      <c r="H88" s="144"/>
      <c r="I88" s="144"/>
      <c r="J88" s="39"/>
      <c r="K88" s="133"/>
      <c r="L88" s="107"/>
      <c r="M88" s="145"/>
      <c r="N88" s="146"/>
      <c r="O88" s="133"/>
      <c r="P88" s="39"/>
      <c r="Q88" s="39"/>
      <c r="R88" s="147"/>
    </row>
    <row r="89" spans="2:18" s="113" customFormat="1" x14ac:dyDescent="0.2">
      <c r="B89" s="126"/>
      <c r="C89" s="127"/>
      <c r="D89" s="72"/>
      <c r="E89" s="72" t="s">
        <v>16</v>
      </c>
      <c r="F89" s="143"/>
      <c r="G89" s="144"/>
      <c r="H89" s="144"/>
      <c r="I89" s="144"/>
      <c r="J89" s="39"/>
      <c r="K89" s="133"/>
      <c r="L89" s="107"/>
      <c r="M89" s="145"/>
      <c r="N89" s="146"/>
      <c r="O89" s="133"/>
      <c r="P89" s="39"/>
      <c r="Q89" s="39"/>
      <c r="R89" s="147"/>
    </row>
    <row r="90" spans="2:18" s="113" customFormat="1" x14ac:dyDescent="0.2">
      <c r="B90" s="126"/>
      <c r="C90" s="127"/>
      <c r="D90" s="72"/>
      <c r="E90" s="72" t="s">
        <v>77</v>
      </c>
      <c r="F90" s="143">
        <v>1</v>
      </c>
      <c r="G90" s="144">
        <v>79.650000000000006</v>
      </c>
      <c r="H90" s="144">
        <v>25.9</v>
      </c>
      <c r="I90" s="144">
        <v>0.5</v>
      </c>
      <c r="J90" s="39"/>
      <c r="K90" s="133">
        <f>ROUND(PRODUCT(F90:I90),2)</f>
        <v>1031.47</v>
      </c>
      <c r="L90" s="107"/>
      <c r="M90" s="145"/>
      <c r="N90" s="146"/>
      <c r="O90" s="133"/>
      <c r="P90" s="39"/>
      <c r="Q90" s="39"/>
      <c r="R90" s="147"/>
    </row>
    <row r="91" spans="2:18" s="113" customFormat="1" x14ac:dyDescent="0.2">
      <c r="B91" s="126"/>
      <c r="C91" s="127"/>
      <c r="D91" s="72"/>
      <c r="E91" s="72" t="s">
        <v>78</v>
      </c>
      <c r="F91" s="143">
        <v>65</v>
      </c>
      <c r="G91" s="144">
        <v>0.6</v>
      </c>
      <c r="H91" s="144">
        <v>0.6</v>
      </c>
      <c r="I91" s="144">
        <v>0.47</v>
      </c>
      <c r="J91" s="39"/>
      <c r="K91" s="133">
        <f>ROUND(PRODUCT(F91:I91),2)</f>
        <v>11</v>
      </c>
      <c r="L91" s="107"/>
      <c r="M91" s="145"/>
      <c r="N91" s="146"/>
      <c r="O91" s="133"/>
      <c r="P91" s="39"/>
      <c r="Q91" s="39"/>
      <c r="R91" s="147"/>
    </row>
    <row r="92" spans="2:18" s="113" customFormat="1" x14ac:dyDescent="0.2">
      <c r="B92" s="126"/>
      <c r="C92" s="127"/>
      <c r="D92" s="72"/>
      <c r="E92" s="35" t="s">
        <v>79</v>
      </c>
      <c r="F92" s="143">
        <f>(4*14+2*8.4+2*63)*0.075</f>
        <v>14.91</v>
      </c>
      <c r="G92" s="144"/>
      <c r="H92" s="144"/>
      <c r="I92" s="144"/>
      <c r="J92" s="39"/>
      <c r="K92" s="133">
        <f>ROUND(PRODUCT(F92:I92),2)</f>
        <v>14.91</v>
      </c>
      <c r="L92" s="107"/>
      <c r="M92" s="145"/>
      <c r="N92" s="146"/>
      <c r="O92" s="133"/>
      <c r="P92" s="39"/>
      <c r="Q92" s="39"/>
      <c r="R92" s="147"/>
    </row>
    <row r="93" spans="2:18" s="113" customFormat="1" x14ac:dyDescent="0.2">
      <c r="B93" s="126"/>
      <c r="C93" s="127"/>
      <c r="D93" s="72"/>
      <c r="E93" s="39"/>
      <c r="F93" s="143"/>
      <c r="G93" s="144"/>
      <c r="H93" s="144"/>
      <c r="I93" s="144"/>
      <c r="J93" s="39"/>
      <c r="K93" s="133"/>
      <c r="L93" s="107"/>
      <c r="M93" s="145"/>
      <c r="N93" s="146"/>
      <c r="O93" s="133"/>
      <c r="P93" s="39"/>
      <c r="Q93" s="39"/>
      <c r="R93" s="147"/>
    </row>
    <row r="94" spans="2:18" s="113" customFormat="1" x14ac:dyDescent="0.2">
      <c r="B94" s="126"/>
      <c r="C94" s="127"/>
      <c r="D94" s="72"/>
      <c r="E94" s="39" t="s">
        <v>19</v>
      </c>
      <c r="F94" s="143"/>
      <c r="G94" s="144"/>
      <c r="H94" s="144"/>
      <c r="I94" s="144"/>
      <c r="J94" s="39" t="s">
        <v>58</v>
      </c>
      <c r="K94" s="133">
        <f>ROUND(SUM(K88:K93),2)</f>
        <v>1057.3800000000001</v>
      </c>
      <c r="L94" s="107">
        <v>0</v>
      </c>
      <c r="M94" s="138">
        <v>2.57</v>
      </c>
      <c r="N94" s="133">
        <f>ROUND(PRODUCT(K94:M94),2)</f>
        <v>0</v>
      </c>
      <c r="O94" s="133"/>
      <c r="P94" s="39">
        <v>0.02</v>
      </c>
      <c r="Q94" s="39">
        <f>P94*K94*N94</f>
        <v>0</v>
      </c>
      <c r="R94" s="147"/>
    </row>
    <row r="95" spans="2:18" x14ac:dyDescent="0.2">
      <c r="B95" s="30"/>
      <c r="C95" s="31"/>
      <c r="D95" s="91"/>
      <c r="E95" s="111" t="s">
        <v>72</v>
      </c>
      <c r="F95" s="28"/>
      <c r="G95" s="28"/>
      <c r="H95" s="93"/>
      <c r="I95" s="93"/>
      <c r="J95" s="98"/>
      <c r="K95" s="133">
        <f>K90+K91+K92</f>
        <v>1057.3800000000001</v>
      </c>
      <c r="L95" s="137" t="s">
        <v>76</v>
      </c>
      <c r="M95" s="138">
        <f>M94</f>
        <v>2.57</v>
      </c>
      <c r="N95" s="28">
        <f>PRODUCT(K95:M95)</f>
        <v>2717.4666000000002</v>
      </c>
      <c r="O95" s="99"/>
      <c r="P95" s="39">
        <f>P94</f>
        <v>0.02</v>
      </c>
      <c r="Q95" s="28">
        <f>P95*K95</f>
        <v>21.147600000000004</v>
      </c>
      <c r="R95" s="29"/>
    </row>
    <row r="96" spans="2:18" s="113" customFormat="1" x14ac:dyDescent="0.2">
      <c r="B96" s="126"/>
      <c r="C96" s="127"/>
      <c r="D96" s="139"/>
      <c r="E96" s="140"/>
      <c r="F96" s="141"/>
      <c r="G96" s="142"/>
      <c r="H96" s="142"/>
      <c r="I96" s="142"/>
      <c r="J96" s="70"/>
      <c r="K96" s="130"/>
      <c r="L96" s="107"/>
      <c r="M96" s="131"/>
      <c r="N96" s="132"/>
      <c r="O96" s="133"/>
      <c r="P96" s="39"/>
      <c r="Q96" s="69">
        <f t="shared" ref="Q96" si="2">P96*K96</f>
        <v>0</v>
      </c>
      <c r="R96" s="134"/>
    </row>
    <row r="97" spans="2:18" s="113" customFormat="1" ht="40.799999999999997" x14ac:dyDescent="0.2">
      <c r="B97" s="126">
        <v>21</v>
      </c>
      <c r="C97" s="127"/>
      <c r="D97" s="35" t="s">
        <v>23</v>
      </c>
      <c r="E97" s="35" t="s">
        <v>24</v>
      </c>
      <c r="F97" s="128"/>
      <c r="G97" s="129"/>
      <c r="H97" s="129"/>
      <c r="I97" s="129"/>
      <c r="J97" s="69"/>
      <c r="K97" s="135"/>
      <c r="L97" s="107"/>
      <c r="M97" s="131"/>
      <c r="N97" s="132"/>
      <c r="O97" s="133"/>
      <c r="P97" s="39"/>
      <c r="Q97" s="69">
        <f t="shared" si="1"/>
        <v>0</v>
      </c>
      <c r="R97" s="134"/>
    </row>
    <row r="98" spans="2:18" s="113" customFormat="1" x14ac:dyDescent="0.2">
      <c r="B98" s="126"/>
      <c r="C98" s="127"/>
      <c r="D98" s="35"/>
      <c r="E98" s="35" t="s">
        <v>16</v>
      </c>
      <c r="F98" s="128"/>
      <c r="G98" s="129"/>
      <c r="H98" s="129"/>
      <c r="I98" s="129"/>
      <c r="J98" s="69"/>
      <c r="K98" s="135"/>
      <c r="L98" s="107"/>
      <c r="M98" s="131"/>
      <c r="N98" s="132"/>
      <c r="O98" s="133"/>
      <c r="P98" s="39"/>
      <c r="Q98" s="69">
        <f t="shared" si="1"/>
        <v>0</v>
      </c>
      <c r="R98" s="134"/>
    </row>
    <row r="99" spans="2:18" s="113" customFormat="1" x14ac:dyDescent="0.2">
      <c r="B99" s="126"/>
      <c r="C99" s="127"/>
      <c r="D99" s="35"/>
      <c r="E99" s="35" t="s">
        <v>45</v>
      </c>
      <c r="F99" s="128">
        <v>-65</v>
      </c>
      <c r="G99" s="129">
        <v>6</v>
      </c>
      <c r="H99" s="129">
        <v>1</v>
      </c>
      <c r="I99" s="129"/>
      <c r="J99" s="69"/>
      <c r="K99" s="135">
        <f>ROUND(PRODUCT(F99:I99),2)</f>
        <v>-390</v>
      </c>
      <c r="L99" s="107"/>
      <c r="M99" s="131"/>
      <c r="N99" s="132"/>
      <c r="O99" s="133"/>
      <c r="P99" s="39"/>
      <c r="Q99" s="69">
        <f t="shared" si="1"/>
        <v>0</v>
      </c>
      <c r="R99" s="134"/>
    </row>
    <row r="100" spans="2:18" s="113" customFormat="1" x14ac:dyDescent="0.2">
      <c r="B100" s="126"/>
      <c r="C100" s="127"/>
      <c r="D100" s="35"/>
      <c r="E100" s="35" t="s">
        <v>47</v>
      </c>
      <c r="F100" s="128">
        <v>-1</v>
      </c>
      <c r="G100" s="129">
        <v>150</v>
      </c>
      <c r="H100" s="129">
        <v>1</v>
      </c>
      <c r="I100" s="129">
        <v>0.6</v>
      </c>
      <c r="J100" s="69"/>
      <c r="K100" s="135">
        <f>ROUND(PRODUCT(F100:I100),2)</f>
        <v>-90</v>
      </c>
      <c r="L100" s="107"/>
      <c r="M100" s="131"/>
      <c r="N100" s="132"/>
      <c r="O100" s="133"/>
      <c r="P100" s="39"/>
      <c r="Q100" s="69">
        <f t="shared" si="1"/>
        <v>0</v>
      </c>
      <c r="R100" s="134"/>
    </row>
    <row r="101" spans="2:18" s="113" customFormat="1" x14ac:dyDescent="0.2">
      <c r="B101" s="126"/>
      <c r="C101" s="127"/>
      <c r="D101" s="35"/>
      <c r="E101" s="35" t="s">
        <v>84</v>
      </c>
      <c r="F101" s="128">
        <v>2</v>
      </c>
      <c r="G101" s="129">
        <f>(79.55+25.9)</f>
        <v>105.44999999999999</v>
      </c>
      <c r="H101" s="129">
        <v>0.5</v>
      </c>
      <c r="I101" s="129"/>
      <c r="J101" s="69"/>
      <c r="K101" s="135">
        <f>ROUND(PRODUCT(F101:I101),2)</f>
        <v>105.45</v>
      </c>
      <c r="L101" s="107"/>
      <c r="M101" s="131"/>
      <c r="N101" s="132"/>
      <c r="O101" s="133"/>
      <c r="P101" s="39"/>
      <c r="Q101" s="69"/>
      <c r="R101" s="134"/>
    </row>
    <row r="102" spans="2:18" s="113" customFormat="1" x14ac:dyDescent="0.2">
      <c r="B102" s="126"/>
      <c r="C102" s="127"/>
      <c r="D102" s="35"/>
      <c r="E102" s="35" t="s">
        <v>85</v>
      </c>
      <c r="F102" s="128">
        <v>65</v>
      </c>
      <c r="G102" s="129">
        <v>2.4</v>
      </c>
      <c r="H102" s="129">
        <v>0.5</v>
      </c>
      <c r="I102" s="129"/>
      <c r="J102" s="69"/>
      <c r="K102" s="135">
        <f>ROUND(PRODUCT(F102:I102),2)</f>
        <v>78</v>
      </c>
      <c r="L102" s="107"/>
      <c r="M102" s="131"/>
      <c r="N102" s="132"/>
      <c r="O102" s="133"/>
      <c r="P102" s="39"/>
      <c r="Q102" s="69"/>
      <c r="R102" s="134"/>
    </row>
    <row r="103" spans="2:18" s="113" customFormat="1" x14ac:dyDescent="0.2">
      <c r="B103" s="126"/>
      <c r="C103" s="127"/>
      <c r="D103" s="35"/>
      <c r="E103" s="35" t="s">
        <v>86</v>
      </c>
      <c r="F103" s="128">
        <f>(4*14+2*8.4+2*63)*0.5</f>
        <v>99.4</v>
      </c>
      <c r="G103" s="129"/>
      <c r="H103" s="129"/>
      <c r="I103" s="129"/>
      <c r="J103" s="69"/>
      <c r="K103" s="135">
        <f>ROUND(PRODUCT(F103:I103),2)</f>
        <v>99.4</v>
      </c>
      <c r="L103" s="107"/>
      <c r="M103" s="131"/>
      <c r="N103" s="132"/>
      <c r="O103" s="133"/>
      <c r="P103" s="39"/>
      <c r="Q103" s="69"/>
      <c r="R103" s="134"/>
    </row>
    <row r="104" spans="2:18" s="113" customFormat="1" x14ac:dyDescent="0.2">
      <c r="B104" s="126"/>
      <c r="C104" s="127"/>
      <c r="D104" s="35"/>
      <c r="E104" s="69"/>
      <c r="F104" s="128"/>
      <c r="G104" s="129"/>
      <c r="H104" s="129"/>
      <c r="I104" s="129"/>
      <c r="J104" s="69"/>
      <c r="K104" s="135"/>
      <c r="L104" s="107"/>
      <c r="M104" s="131"/>
      <c r="N104" s="132"/>
      <c r="O104" s="133"/>
      <c r="P104" s="39"/>
      <c r="Q104" s="69">
        <f t="shared" si="1"/>
        <v>0</v>
      </c>
      <c r="R104" s="134"/>
    </row>
    <row r="105" spans="2:18" s="113" customFormat="1" x14ac:dyDescent="0.2">
      <c r="B105" s="126"/>
      <c r="C105" s="127"/>
      <c r="D105" s="35"/>
      <c r="E105" s="69" t="s">
        <v>60</v>
      </c>
      <c r="F105" s="128"/>
      <c r="G105" s="129"/>
      <c r="H105" s="129"/>
      <c r="I105" s="129"/>
      <c r="J105" s="69" t="s">
        <v>59</v>
      </c>
      <c r="K105" s="135">
        <f>ROUND(SUM(K97:K104),2)</f>
        <v>-197.15</v>
      </c>
      <c r="L105" s="107">
        <v>0</v>
      </c>
      <c r="M105" s="131">
        <v>16.309999999999999</v>
      </c>
      <c r="N105" s="136">
        <f>ROUND(PRODUCT(K105:M105),2)</f>
        <v>0</v>
      </c>
      <c r="O105" s="133"/>
      <c r="P105" s="39">
        <v>0.26</v>
      </c>
      <c r="Q105" s="39">
        <f>P105*K105*N105</f>
        <v>0</v>
      </c>
      <c r="R105" s="134"/>
    </row>
    <row r="106" spans="2:18" x14ac:dyDescent="0.2">
      <c r="B106" s="30"/>
      <c r="C106" s="31"/>
      <c r="D106" s="91"/>
      <c r="E106" s="111" t="s">
        <v>72</v>
      </c>
      <c r="F106" s="28"/>
      <c r="G106" s="28"/>
      <c r="H106" s="93"/>
      <c r="I106" s="93"/>
      <c r="J106" s="98"/>
      <c r="K106" s="28">
        <f>K101+K102+K103</f>
        <v>282.85000000000002</v>
      </c>
      <c r="L106" s="137" t="s">
        <v>76</v>
      </c>
      <c r="M106" s="138">
        <f>M105</f>
        <v>16.309999999999999</v>
      </c>
      <c r="N106" s="28">
        <f>PRODUCT(K106:M106)</f>
        <v>4613.2835000000005</v>
      </c>
      <c r="O106" s="99"/>
      <c r="P106" s="39">
        <f>P105</f>
        <v>0.26</v>
      </c>
      <c r="Q106" s="28">
        <f>P106*K106</f>
        <v>73.541000000000011</v>
      </c>
      <c r="R106" s="29"/>
    </row>
    <row r="107" spans="2:18" s="113" customFormat="1" x14ac:dyDescent="0.2">
      <c r="B107" s="126"/>
      <c r="C107" s="127"/>
      <c r="D107" s="139"/>
      <c r="E107" s="140"/>
      <c r="F107" s="141"/>
      <c r="G107" s="142"/>
      <c r="H107" s="142"/>
      <c r="I107" s="142"/>
      <c r="J107" s="70"/>
      <c r="K107" s="130"/>
      <c r="L107" s="107"/>
      <c r="M107" s="131"/>
      <c r="N107" s="132"/>
      <c r="O107" s="133"/>
      <c r="P107" s="39"/>
      <c r="Q107" s="69">
        <f t="shared" si="1"/>
        <v>0</v>
      </c>
      <c r="R107" s="134"/>
    </row>
    <row r="108" spans="2:18" s="113" customFormat="1" ht="51" x14ac:dyDescent="0.2">
      <c r="B108" s="126">
        <v>22</v>
      </c>
      <c r="C108" s="127"/>
      <c r="D108" s="35" t="s">
        <v>69</v>
      </c>
      <c r="E108" s="72" t="s">
        <v>68</v>
      </c>
      <c r="F108" s="128"/>
      <c r="G108" s="129"/>
      <c r="H108" s="129"/>
      <c r="I108" s="129"/>
      <c r="J108" s="69"/>
      <c r="K108" s="135"/>
      <c r="L108" s="107"/>
      <c r="M108" s="131"/>
      <c r="N108" s="132"/>
      <c r="O108" s="133"/>
      <c r="P108" s="39"/>
      <c r="Q108" s="69">
        <f t="shared" si="1"/>
        <v>0</v>
      </c>
      <c r="R108" s="134"/>
    </row>
    <row r="109" spans="2:18" s="113" customFormat="1" x14ac:dyDescent="0.2">
      <c r="B109" s="126"/>
      <c r="C109" s="127"/>
      <c r="D109" s="35"/>
      <c r="E109" s="35" t="s">
        <v>16</v>
      </c>
      <c r="F109" s="128"/>
      <c r="G109" s="129"/>
      <c r="H109" s="129"/>
      <c r="I109" s="129"/>
      <c r="J109" s="69"/>
      <c r="K109" s="135"/>
      <c r="L109" s="107"/>
      <c r="M109" s="131"/>
      <c r="N109" s="132"/>
      <c r="O109" s="133"/>
      <c r="P109" s="39"/>
      <c r="Q109" s="69">
        <f t="shared" si="1"/>
        <v>0</v>
      </c>
      <c r="R109" s="134"/>
    </row>
    <row r="110" spans="2:18" s="113" customFormat="1" x14ac:dyDescent="0.2">
      <c r="B110" s="126"/>
      <c r="C110" s="127"/>
      <c r="D110" s="35"/>
      <c r="E110" s="35" t="s">
        <v>49</v>
      </c>
      <c r="F110" s="128">
        <v>-146.25</v>
      </c>
      <c r="G110" s="129"/>
      <c r="H110" s="129"/>
      <c r="I110" s="129">
        <v>70</v>
      </c>
      <c r="J110" s="69"/>
      <c r="K110" s="135">
        <f>ROUND(PRODUCT(F110:I110),2)</f>
        <v>-10237.5</v>
      </c>
      <c r="L110" s="107"/>
      <c r="M110" s="131"/>
      <c r="N110" s="132"/>
      <c r="O110" s="133"/>
      <c r="P110" s="39"/>
      <c r="Q110" s="69">
        <f t="shared" si="1"/>
        <v>0</v>
      </c>
      <c r="R110" s="134"/>
    </row>
    <row r="111" spans="2:18" s="113" customFormat="1" x14ac:dyDescent="0.2">
      <c r="B111" s="126"/>
      <c r="C111" s="127"/>
      <c r="D111" s="35"/>
      <c r="E111" s="35" t="s">
        <v>87</v>
      </c>
      <c r="F111" s="128">
        <f>K81</f>
        <v>1031.47</v>
      </c>
      <c r="G111" s="129"/>
      <c r="H111" s="129"/>
      <c r="I111" s="129">
        <f>(1.58*40)*1.1+0.62*1.3*2+1.61</f>
        <v>72.742000000000004</v>
      </c>
      <c r="J111" s="69"/>
      <c r="K111" s="135">
        <f>ROUND(PRODUCT(F111:I111),2)</f>
        <v>75031.19</v>
      </c>
      <c r="L111" s="107"/>
      <c r="M111" s="131"/>
      <c r="N111" s="132"/>
      <c r="O111" s="133"/>
      <c r="P111" s="39"/>
      <c r="Q111" s="69"/>
      <c r="R111" s="134"/>
    </row>
    <row r="112" spans="2:18" s="113" customFormat="1" x14ac:dyDescent="0.2">
      <c r="B112" s="126"/>
      <c r="C112" s="127"/>
      <c r="D112" s="35"/>
      <c r="E112" s="35" t="s">
        <v>88</v>
      </c>
      <c r="F112" s="128">
        <f>K82</f>
        <v>11</v>
      </c>
      <c r="G112" s="129"/>
      <c r="H112" s="129"/>
      <c r="I112" s="129">
        <v>150</v>
      </c>
      <c r="J112" s="69"/>
      <c r="K112" s="135">
        <f>ROUND(PRODUCT(F112:I112),2)</f>
        <v>1650</v>
      </c>
      <c r="L112" s="107"/>
      <c r="M112" s="131"/>
      <c r="N112" s="132"/>
      <c r="O112" s="133"/>
      <c r="P112" s="39"/>
      <c r="Q112" s="69"/>
      <c r="R112" s="134"/>
    </row>
    <row r="113" spans="2:18" s="113" customFormat="1" x14ac:dyDescent="0.2">
      <c r="B113" s="126"/>
      <c r="C113" s="127"/>
      <c r="D113" s="35"/>
      <c r="E113" s="35"/>
      <c r="F113" s="128"/>
      <c r="G113" s="129"/>
      <c r="H113" s="129"/>
      <c r="I113" s="129"/>
      <c r="J113" s="69"/>
      <c r="K113" s="135"/>
      <c r="L113" s="107"/>
      <c r="M113" s="131"/>
      <c r="N113" s="132"/>
      <c r="O113" s="133"/>
      <c r="P113" s="39"/>
      <c r="Q113" s="69"/>
      <c r="R113" s="134"/>
    </row>
    <row r="114" spans="2:18" s="113" customFormat="1" x14ac:dyDescent="0.2">
      <c r="B114" s="126"/>
      <c r="C114" s="127"/>
      <c r="D114" s="35"/>
      <c r="E114" s="69"/>
      <c r="F114" s="128"/>
      <c r="G114" s="129"/>
      <c r="H114" s="129"/>
      <c r="I114" s="129"/>
      <c r="J114" s="69"/>
      <c r="K114" s="135"/>
      <c r="L114" s="107"/>
      <c r="M114" s="131"/>
      <c r="N114" s="132"/>
      <c r="O114" s="133"/>
      <c r="P114" s="39"/>
      <c r="Q114" s="69">
        <f t="shared" si="1"/>
        <v>0</v>
      </c>
      <c r="R114" s="134"/>
    </row>
    <row r="115" spans="2:18" s="113" customFormat="1" x14ac:dyDescent="0.2">
      <c r="B115" s="126"/>
      <c r="C115" s="127"/>
      <c r="D115" s="35"/>
      <c r="E115" s="69" t="s">
        <v>22</v>
      </c>
      <c r="F115" s="128"/>
      <c r="G115" s="129"/>
      <c r="H115" s="129"/>
      <c r="I115" s="129"/>
      <c r="J115" s="69" t="s">
        <v>61</v>
      </c>
      <c r="K115" s="135">
        <f>ROUND(SUM(K108:K114),2)</f>
        <v>66443.69</v>
      </c>
      <c r="L115" s="107">
        <v>0</v>
      </c>
      <c r="M115" s="138">
        <v>1.39</v>
      </c>
      <c r="N115" s="136">
        <f>ROUND(PRODUCT(K115:M115),2)</f>
        <v>0</v>
      </c>
      <c r="O115" s="133"/>
      <c r="P115" s="39" t="s">
        <v>55</v>
      </c>
      <c r="Q115" s="39">
        <f>P115*K115*N115</f>
        <v>0</v>
      </c>
      <c r="R115" s="134"/>
    </row>
    <row r="116" spans="2:18" x14ac:dyDescent="0.2">
      <c r="B116" s="30"/>
      <c r="C116" s="31"/>
      <c r="D116" s="91"/>
      <c r="E116" s="111" t="s">
        <v>72</v>
      </c>
      <c r="F116" s="28"/>
      <c r="G116" s="28"/>
      <c r="H116" s="93"/>
      <c r="I116" s="93"/>
      <c r="J116" s="98"/>
      <c r="K116" s="135">
        <f>K111+K112</f>
        <v>76681.19</v>
      </c>
      <c r="L116" s="137" t="s">
        <v>76</v>
      </c>
      <c r="M116" s="138">
        <f>M115</f>
        <v>1.39</v>
      </c>
      <c r="N116" s="28">
        <f>PRODUCT(K116:M116)</f>
        <v>106586.8541</v>
      </c>
      <c r="O116" s="99"/>
      <c r="P116" s="39" t="str">
        <f>P115</f>
        <v>0,02</v>
      </c>
      <c r="Q116" s="28">
        <f>P116*K116</f>
        <v>1533.6238000000001</v>
      </c>
      <c r="R116" s="29"/>
    </row>
    <row r="117" spans="2:18" s="113" customFormat="1" x14ac:dyDescent="0.2">
      <c r="B117" s="126"/>
      <c r="C117" s="127"/>
      <c r="D117" s="139"/>
      <c r="E117" s="140"/>
      <c r="F117" s="141"/>
      <c r="G117" s="142"/>
      <c r="H117" s="142"/>
      <c r="I117" s="142"/>
      <c r="J117" s="70"/>
      <c r="K117" s="130"/>
      <c r="L117" s="107"/>
      <c r="M117" s="131"/>
      <c r="N117" s="132"/>
      <c r="O117" s="133"/>
      <c r="P117" s="39"/>
      <c r="Q117" s="69">
        <f t="shared" si="1"/>
        <v>0</v>
      </c>
      <c r="R117" s="134"/>
    </row>
    <row r="118" spans="2:18" s="113" customFormat="1" ht="90.75" customHeight="1" x14ac:dyDescent="0.2">
      <c r="B118" s="126">
        <v>23</v>
      </c>
      <c r="C118" s="127"/>
      <c r="D118" s="35" t="s">
        <v>51</v>
      </c>
      <c r="E118" s="35" t="s">
        <v>52</v>
      </c>
      <c r="F118" s="128"/>
      <c r="G118" s="129"/>
      <c r="H118" s="129"/>
      <c r="I118" s="129"/>
      <c r="J118" s="69"/>
      <c r="K118" s="135"/>
      <c r="L118" s="107"/>
      <c r="M118" s="131"/>
      <c r="N118" s="132"/>
      <c r="O118" s="133"/>
      <c r="P118" s="39"/>
      <c r="Q118" s="69">
        <f t="shared" si="1"/>
        <v>0</v>
      </c>
      <c r="R118" s="134"/>
    </row>
    <row r="119" spans="2:18" s="113" customFormat="1" x14ac:dyDescent="0.2">
      <c r="B119" s="126"/>
      <c r="C119" s="127"/>
      <c r="D119" s="35"/>
      <c r="E119" s="35" t="s">
        <v>16</v>
      </c>
      <c r="F119" s="128"/>
      <c r="G119" s="129"/>
      <c r="H119" s="129"/>
      <c r="I119" s="129"/>
      <c r="J119" s="69"/>
      <c r="K119" s="135"/>
      <c r="L119" s="107"/>
      <c r="M119" s="131"/>
      <c r="N119" s="132"/>
      <c r="O119" s="133"/>
      <c r="P119" s="39"/>
      <c r="Q119" s="69">
        <f t="shared" si="1"/>
        <v>0</v>
      </c>
      <c r="R119" s="134"/>
    </row>
    <row r="120" spans="2:18" s="113" customFormat="1" x14ac:dyDescent="0.2">
      <c r="B120" s="126"/>
      <c r="C120" s="127"/>
      <c r="D120" s="35"/>
      <c r="E120" s="35" t="s">
        <v>53</v>
      </c>
      <c r="F120" s="128">
        <v>-980</v>
      </c>
      <c r="G120" s="129"/>
      <c r="H120" s="129"/>
      <c r="I120" s="129"/>
      <c r="J120" s="69"/>
      <c r="K120" s="135">
        <f>ROUND(PRODUCT(F120:I120),2)</f>
        <v>-980</v>
      </c>
      <c r="L120" s="107"/>
      <c r="M120" s="131"/>
      <c r="N120" s="132"/>
      <c r="O120" s="133"/>
      <c r="P120" s="39"/>
      <c r="Q120" s="69">
        <f t="shared" si="1"/>
        <v>0</v>
      </c>
      <c r="R120" s="134"/>
    </row>
    <row r="121" spans="2:18" s="113" customFormat="1" x14ac:dyDescent="0.2">
      <c r="B121" s="126"/>
      <c r="C121" s="127"/>
      <c r="D121" s="35"/>
      <c r="E121" s="35" t="s">
        <v>89</v>
      </c>
      <c r="F121" s="128">
        <v>62</v>
      </c>
      <c r="G121" s="129"/>
      <c r="H121" s="129"/>
      <c r="I121" s="129"/>
      <c r="J121" s="69"/>
      <c r="K121" s="135">
        <f>ROUND(PRODUCT(F121:I121),2)</f>
        <v>62</v>
      </c>
      <c r="L121" s="107"/>
      <c r="M121" s="131"/>
      <c r="N121" s="132"/>
      <c r="O121" s="133"/>
      <c r="P121" s="39"/>
      <c r="Q121" s="69">
        <f t="shared" si="1"/>
        <v>0</v>
      </c>
      <c r="R121" s="134"/>
    </row>
    <row r="122" spans="2:18" s="113" customFormat="1" x14ac:dyDescent="0.2">
      <c r="B122" s="126"/>
      <c r="C122" s="127"/>
      <c r="D122" s="35"/>
      <c r="E122" s="35"/>
      <c r="F122" s="128"/>
      <c r="G122" s="129"/>
      <c r="H122" s="129"/>
      <c r="I122" s="129"/>
      <c r="J122" s="69"/>
      <c r="K122" s="135"/>
      <c r="L122" s="107"/>
      <c r="M122" s="131"/>
      <c r="N122" s="132"/>
      <c r="O122" s="133"/>
      <c r="P122" s="39"/>
      <c r="Q122" s="69"/>
      <c r="R122" s="134"/>
    </row>
    <row r="123" spans="2:18" s="113" customFormat="1" x14ac:dyDescent="0.2">
      <c r="B123" s="126"/>
      <c r="C123" s="127"/>
      <c r="D123" s="35"/>
      <c r="E123" s="69" t="s">
        <v>17</v>
      </c>
      <c r="F123" s="128"/>
      <c r="G123" s="129"/>
      <c r="H123" s="129"/>
      <c r="I123" s="129"/>
      <c r="J123" s="69" t="s">
        <v>59</v>
      </c>
      <c r="K123" s="135">
        <f>ROUND(SUM(K117:K121),2)</f>
        <v>-918</v>
      </c>
      <c r="L123" s="107">
        <v>0</v>
      </c>
      <c r="M123" s="131">
        <v>40.14</v>
      </c>
      <c r="N123" s="136">
        <f>ROUND(PRODUCT(K123:M123),2)</f>
        <v>0</v>
      </c>
      <c r="O123" s="133"/>
      <c r="P123" s="39">
        <v>0.96</v>
      </c>
      <c r="Q123" s="39">
        <f>P123*K123*N123</f>
        <v>0</v>
      </c>
      <c r="R123" s="134"/>
    </row>
    <row r="124" spans="2:18" x14ac:dyDescent="0.2">
      <c r="B124" s="30"/>
      <c r="C124" s="31"/>
      <c r="D124" s="91"/>
      <c r="E124" s="111" t="s">
        <v>72</v>
      </c>
      <c r="F124" s="28"/>
      <c r="G124" s="28"/>
      <c r="H124" s="93"/>
      <c r="I124" s="93"/>
      <c r="J124" s="98"/>
      <c r="K124" s="28">
        <f>K121</f>
        <v>62</v>
      </c>
      <c r="L124" s="137">
        <v>1</v>
      </c>
      <c r="M124" s="138">
        <f>M123</f>
        <v>40.14</v>
      </c>
      <c r="N124" s="28">
        <f>PRODUCT(K124:M124)</f>
        <v>2488.6799999999998</v>
      </c>
      <c r="O124" s="99"/>
      <c r="P124" s="39">
        <f>P123</f>
        <v>0.96</v>
      </c>
      <c r="Q124" s="28">
        <f>P124*K124*L124</f>
        <v>59.519999999999996</v>
      </c>
      <c r="R124" s="29"/>
    </row>
    <row r="125" spans="2:18" s="113" customFormat="1" x14ac:dyDescent="0.2">
      <c r="B125" s="126"/>
      <c r="C125" s="127"/>
      <c r="D125" s="35"/>
      <c r="E125" s="69"/>
      <c r="F125" s="128"/>
      <c r="G125" s="129"/>
      <c r="H125" s="129"/>
      <c r="I125" s="129"/>
      <c r="J125" s="69"/>
      <c r="K125" s="135"/>
      <c r="L125" s="107"/>
      <c r="M125" s="131"/>
      <c r="N125" s="136"/>
      <c r="O125" s="133"/>
      <c r="P125" s="39"/>
      <c r="Q125" s="69"/>
      <c r="R125" s="134"/>
    </row>
    <row r="126" spans="2:18" s="113" customFormat="1" ht="81.599999999999994" x14ac:dyDescent="0.2">
      <c r="B126" s="126">
        <v>24</v>
      </c>
      <c r="C126" s="127"/>
      <c r="D126" s="35" t="s">
        <v>90</v>
      </c>
      <c r="E126" s="35" t="s">
        <v>91</v>
      </c>
      <c r="F126" s="128"/>
      <c r="G126" s="129"/>
      <c r="H126" s="129"/>
      <c r="I126" s="129"/>
      <c r="J126" s="69"/>
      <c r="K126" s="135"/>
      <c r="L126" s="107"/>
      <c r="M126" s="131"/>
      <c r="N126" s="132"/>
      <c r="O126" s="133"/>
      <c r="P126" s="39"/>
      <c r="Q126" s="69">
        <f t="shared" ref="Q126:Q139" si="3">P126*K126</f>
        <v>0</v>
      </c>
      <c r="R126" s="134"/>
    </row>
    <row r="127" spans="2:18" s="113" customFormat="1" x14ac:dyDescent="0.2">
      <c r="B127" s="126"/>
      <c r="C127" s="127"/>
      <c r="D127" s="35"/>
      <c r="E127" s="35" t="s">
        <v>16</v>
      </c>
      <c r="F127" s="128"/>
      <c r="G127" s="129"/>
      <c r="H127" s="129"/>
      <c r="I127" s="129"/>
      <c r="J127" s="69"/>
      <c r="K127" s="135"/>
      <c r="L127" s="107"/>
      <c r="M127" s="131"/>
      <c r="N127" s="132"/>
      <c r="O127" s="133"/>
      <c r="P127" s="39"/>
      <c r="Q127" s="69">
        <f t="shared" si="3"/>
        <v>0</v>
      </c>
      <c r="R127" s="134"/>
    </row>
    <row r="128" spans="2:18" s="113" customFormat="1" x14ac:dyDescent="0.2">
      <c r="B128" s="126"/>
      <c r="C128" s="127"/>
      <c r="D128" s="35"/>
      <c r="E128" s="35" t="s">
        <v>92</v>
      </c>
      <c r="F128" s="128">
        <f>980-62</f>
        <v>918</v>
      </c>
      <c r="G128" s="129"/>
      <c r="H128" s="129"/>
      <c r="I128" s="129"/>
      <c r="J128" s="69"/>
      <c r="K128" s="135">
        <f>ROUND(PRODUCT(F128:I128),2)</f>
        <v>918</v>
      </c>
      <c r="L128" s="107"/>
      <c r="M128" s="131"/>
      <c r="N128" s="132"/>
      <c r="O128" s="133"/>
      <c r="P128" s="39"/>
      <c r="Q128" s="69">
        <f t="shared" si="3"/>
        <v>0</v>
      </c>
      <c r="R128" s="134"/>
    </row>
    <row r="129" spans="2:18" s="113" customFormat="1" x14ac:dyDescent="0.2">
      <c r="B129" s="126"/>
      <c r="C129" s="127"/>
      <c r="D129" s="35"/>
      <c r="E129" s="69"/>
      <c r="F129" s="128"/>
      <c r="G129" s="129"/>
      <c r="H129" s="129"/>
      <c r="I129" s="129"/>
      <c r="J129" s="69"/>
      <c r="K129" s="135"/>
      <c r="L129" s="107"/>
      <c r="M129" s="131"/>
      <c r="N129" s="132"/>
      <c r="O129" s="133"/>
      <c r="P129" s="39"/>
      <c r="Q129" s="69">
        <f t="shared" si="3"/>
        <v>0</v>
      </c>
      <c r="R129" s="134"/>
    </row>
    <row r="130" spans="2:18" s="113" customFormat="1" x14ac:dyDescent="0.2">
      <c r="B130" s="126"/>
      <c r="C130" s="127"/>
      <c r="D130" s="35"/>
      <c r="E130" s="69" t="s">
        <v>17</v>
      </c>
      <c r="F130" s="128"/>
      <c r="G130" s="129"/>
      <c r="H130" s="129"/>
      <c r="I130" s="129"/>
      <c r="J130" s="69" t="s">
        <v>59</v>
      </c>
      <c r="K130" s="135">
        <f>ROUND(SUM(K125:K129),2)</f>
        <v>918</v>
      </c>
      <c r="L130" s="107">
        <v>0</v>
      </c>
      <c r="M130" s="131">
        <v>42.31</v>
      </c>
      <c r="N130" s="136">
        <f>ROUND(PRODUCT(K130:M130),2)</f>
        <v>0</v>
      </c>
      <c r="O130" s="133"/>
      <c r="P130" s="39">
        <v>1.22</v>
      </c>
      <c r="Q130" s="39">
        <f>P130*K130*N130</f>
        <v>0</v>
      </c>
      <c r="R130" s="134"/>
    </row>
    <row r="131" spans="2:18" x14ac:dyDescent="0.2">
      <c r="B131" s="30"/>
      <c r="C131" s="31"/>
      <c r="D131" s="91"/>
      <c r="E131" s="111" t="s">
        <v>72</v>
      </c>
      <c r="F131" s="28"/>
      <c r="G131" s="28"/>
      <c r="H131" s="93"/>
      <c r="I131" s="93"/>
      <c r="J131" s="98"/>
      <c r="K131" s="28">
        <f>K126+K127+K128</f>
        <v>918</v>
      </c>
      <c r="L131" s="137">
        <v>1</v>
      </c>
      <c r="M131" s="138">
        <f>M130</f>
        <v>42.31</v>
      </c>
      <c r="N131" s="28">
        <f>PRODUCT(K131:M131)</f>
        <v>38840.58</v>
      </c>
      <c r="O131" s="99"/>
      <c r="P131" s="39">
        <f>P130</f>
        <v>1.22</v>
      </c>
      <c r="Q131" s="28">
        <f>P131*K131*L131</f>
        <v>1119.96</v>
      </c>
      <c r="R131" s="29"/>
    </row>
    <row r="132" spans="2:18" s="113" customFormat="1" x14ac:dyDescent="0.2">
      <c r="B132" s="126"/>
      <c r="C132" s="127"/>
      <c r="D132" s="139"/>
      <c r="E132" s="140"/>
      <c r="F132" s="141"/>
      <c r="G132" s="142"/>
      <c r="H132" s="142"/>
      <c r="I132" s="142"/>
      <c r="J132" s="70"/>
      <c r="K132" s="130"/>
      <c r="L132" s="107"/>
      <c r="M132" s="131"/>
      <c r="N132" s="132"/>
      <c r="O132" s="133"/>
      <c r="P132" s="39"/>
      <c r="Q132" s="69">
        <f t="shared" si="3"/>
        <v>0</v>
      </c>
      <c r="R132" s="134"/>
    </row>
    <row r="133" spans="2:18" s="113" customFormat="1" ht="20.399999999999999" x14ac:dyDescent="0.2">
      <c r="B133" s="149">
        <v>25</v>
      </c>
      <c r="C133" s="127"/>
      <c r="D133" s="35" t="s">
        <v>93</v>
      </c>
      <c r="E133" s="35" t="s">
        <v>94</v>
      </c>
      <c r="F133" s="128"/>
      <c r="G133" s="129"/>
      <c r="H133" s="129"/>
      <c r="I133" s="129"/>
      <c r="J133" s="69"/>
      <c r="K133" s="135"/>
      <c r="L133" s="107"/>
      <c r="M133" s="131"/>
      <c r="N133" s="132"/>
      <c r="O133" s="133"/>
      <c r="P133" s="39"/>
      <c r="Q133" s="69">
        <f t="shared" si="3"/>
        <v>0</v>
      </c>
      <c r="R133" s="134"/>
    </row>
    <row r="134" spans="2:18" s="113" customFormat="1" x14ac:dyDescent="0.2">
      <c r="B134" s="126"/>
      <c r="C134" s="127"/>
      <c r="D134" s="35"/>
      <c r="E134" s="35" t="s">
        <v>16</v>
      </c>
      <c r="F134" s="128"/>
      <c r="G134" s="129"/>
      <c r="H134" s="129"/>
      <c r="I134" s="129"/>
      <c r="J134" s="69"/>
      <c r="K134" s="135"/>
      <c r="L134" s="107"/>
      <c r="M134" s="131"/>
      <c r="N134" s="132"/>
      <c r="O134" s="133"/>
      <c r="P134" s="39"/>
      <c r="Q134" s="69">
        <f t="shared" si="3"/>
        <v>0</v>
      </c>
      <c r="R134" s="134"/>
    </row>
    <row r="135" spans="2:18" s="113" customFormat="1" x14ac:dyDescent="0.2">
      <c r="B135" s="126"/>
      <c r="C135" s="127"/>
      <c r="D135" s="35"/>
      <c r="E135" s="35" t="s">
        <v>95</v>
      </c>
      <c r="F135" s="128">
        <v>8</v>
      </c>
      <c r="G135" s="129"/>
      <c r="H135" s="129"/>
      <c r="I135" s="129"/>
      <c r="J135" s="69"/>
      <c r="K135" s="135">
        <f>ROUND(PRODUCT(F135:I135),2)</f>
        <v>8</v>
      </c>
      <c r="L135" s="107"/>
      <c r="M135" s="131"/>
      <c r="N135" s="132"/>
      <c r="O135" s="133"/>
      <c r="P135" s="39"/>
      <c r="Q135" s="69">
        <f t="shared" si="3"/>
        <v>0</v>
      </c>
      <c r="R135" s="134"/>
    </row>
    <row r="136" spans="2:18" s="113" customFormat="1" x14ac:dyDescent="0.2">
      <c r="B136" s="126"/>
      <c r="C136" s="127"/>
      <c r="D136" s="35"/>
      <c r="E136" s="69"/>
      <c r="F136" s="128"/>
      <c r="G136" s="129"/>
      <c r="H136" s="129"/>
      <c r="I136" s="129"/>
      <c r="J136" s="69"/>
      <c r="K136" s="135"/>
      <c r="L136" s="107"/>
      <c r="M136" s="131"/>
      <c r="N136" s="132"/>
      <c r="O136" s="133"/>
      <c r="P136" s="39"/>
      <c r="Q136" s="69">
        <f t="shared" si="3"/>
        <v>0</v>
      </c>
      <c r="R136" s="134"/>
    </row>
    <row r="137" spans="2:18" s="113" customFormat="1" x14ac:dyDescent="0.2">
      <c r="B137" s="126"/>
      <c r="C137" s="127"/>
      <c r="D137" s="35"/>
      <c r="E137" s="69" t="s">
        <v>18</v>
      </c>
      <c r="F137" s="128"/>
      <c r="G137" s="129"/>
      <c r="H137" s="129"/>
      <c r="I137" s="129"/>
      <c r="J137" s="69" t="s">
        <v>62</v>
      </c>
      <c r="K137" s="135">
        <f>ROUND(SUM(K133:K136),2)</f>
        <v>8</v>
      </c>
      <c r="L137" s="107">
        <v>0</v>
      </c>
      <c r="M137" s="131">
        <v>47</v>
      </c>
      <c r="N137" s="136">
        <f>ROUND(PRODUCT(K137:M137),2)</f>
        <v>0</v>
      </c>
      <c r="O137" s="133"/>
      <c r="P137" s="39">
        <v>1.3</v>
      </c>
      <c r="Q137" s="39">
        <f>P137*K137*N137</f>
        <v>0</v>
      </c>
      <c r="R137" s="134"/>
    </row>
    <row r="138" spans="2:18" x14ac:dyDescent="0.2">
      <c r="B138" s="30"/>
      <c r="C138" s="31"/>
      <c r="D138" s="91"/>
      <c r="E138" s="111" t="s">
        <v>72</v>
      </c>
      <c r="F138" s="28"/>
      <c r="G138" s="28"/>
      <c r="H138" s="93"/>
      <c r="I138" s="93"/>
      <c r="J138" s="98"/>
      <c r="K138" s="28">
        <v>1E-4</v>
      </c>
      <c r="L138" s="137">
        <v>9.9999999999999995E-8</v>
      </c>
      <c r="M138" s="138">
        <f>M137</f>
        <v>47</v>
      </c>
      <c r="N138" s="28">
        <f>PRODUCT(K138:M138)</f>
        <v>4.6999999999999993E-10</v>
      </c>
      <c r="O138" s="99"/>
      <c r="P138" s="39">
        <f>P137</f>
        <v>1.3</v>
      </c>
      <c r="Q138" s="28">
        <f>P138*K138*L138</f>
        <v>1.3E-11</v>
      </c>
      <c r="R138" s="29"/>
    </row>
    <row r="139" spans="2:18" s="113" customFormat="1" x14ac:dyDescent="0.2">
      <c r="B139" s="126"/>
      <c r="C139" s="127"/>
      <c r="D139" s="139"/>
      <c r="E139" s="140"/>
      <c r="F139" s="141"/>
      <c r="G139" s="142"/>
      <c r="H139" s="142"/>
      <c r="I139" s="142"/>
      <c r="J139" s="70"/>
      <c r="K139" s="130"/>
      <c r="L139" s="107"/>
      <c r="M139" s="131"/>
      <c r="N139" s="132"/>
      <c r="O139" s="133"/>
      <c r="P139" s="39"/>
      <c r="Q139" s="69">
        <f t="shared" si="3"/>
        <v>0</v>
      </c>
      <c r="R139" s="134"/>
    </row>
    <row r="140" spans="2:18" s="113" customFormat="1" ht="26.4" x14ac:dyDescent="0.2">
      <c r="B140" s="114"/>
      <c r="C140" s="150"/>
      <c r="D140" s="115"/>
      <c r="E140" s="58" t="str">
        <f>CONCATENATE("Totale fase ",E59)</f>
        <v>Totale fase Opere di fondazione variante febbraio 2014</v>
      </c>
      <c r="F140" s="116"/>
      <c r="G140" s="117"/>
      <c r="H140" s="117"/>
      <c r="I140" s="117"/>
      <c r="J140" s="118"/>
      <c r="K140" s="119"/>
      <c r="L140" s="120"/>
      <c r="M140" s="121"/>
      <c r="N140" s="122"/>
      <c r="O140" s="151">
        <f>SUM(N66:N139)</f>
        <v>349337.6074000005</v>
      </c>
      <c r="P140" s="152"/>
      <c r="Q140" s="153"/>
      <c r="R140" s="154">
        <f>SUM(Q66:Q139)</f>
        <v>5919.5844000000134</v>
      </c>
    </row>
    <row r="141" spans="2:18" ht="10.8" thickBot="1" x14ac:dyDescent="0.25">
      <c r="B141" s="23"/>
      <c r="C141" s="24"/>
      <c r="D141" s="24"/>
      <c r="E141" s="38"/>
      <c r="F141" s="25"/>
      <c r="G141" s="25"/>
      <c r="H141" s="26"/>
      <c r="I141" s="26"/>
      <c r="J141" s="25"/>
      <c r="K141" s="25"/>
      <c r="L141" s="103"/>
      <c r="M141" s="27"/>
      <c r="N141" s="80"/>
      <c r="O141" s="99"/>
      <c r="P141" s="40"/>
      <c r="Q141" s="41"/>
      <c r="R141" s="89"/>
    </row>
    <row r="142" spans="2:18" ht="12.6" thickTop="1" thickBot="1" x14ac:dyDescent="0.25">
      <c r="B142" s="65"/>
      <c r="C142" s="66"/>
      <c r="D142" s="67"/>
      <c r="E142" s="155" t="s">
        <v>15</v>
      </c>
      <c r="F142" s="156"/>
      <c r="G142" s="156"/>
      <c r="H142" s="157"/>
      <c r="I142" s="157"/>
      <c r="J142" s="158"/>
      <c r="K142" s="156"/>
      <c r="L142" s="159"/>
      <c r="M142" s="160"/>
      <c r="N142" s="161"/>
      <c r="O142" s="162">
        <f>+ROUND(SUM(O4:O141),2)</f>
        <v>349337.61</v>
      </c>
      <c r="P142" s="163"/>
      <c r="Q142" s="163"/>
      <c r="R142" s="164">
        <f>ROUND(SUM(R4:R140),2)</f>
        <v>5919.58</v>
      </c>
    </row>
    <row r="143" spans="2:18" ht="12" thickTop="1" x14ac:dyDescent="0.2">
      <c r="B143" s="7"/>
      <c r="C143" s="8"/>
      <c r="D143" s="8"/>
      <c r="E143" s="8"/>
      <c r="F143" s="8"/>
      <c r="G143" s="8"/>
      <c r="H143" s="8"/>
      <c r="I143" s="8"/>
      <c r="J143" s="8"/>
      <c r="K143" s="8"/>
      <c r="L143" s="108"/>
      <c r="M143" s="9"/>
      <c r="N143" s="81"/>
      <c r="O143" s="102"/>
      <c r="P143" s="10"/>
      <c r="Q143" s="11"/>
      <c r="R143" s="90"/>
    </row>
  </sheetData>
  <mergeCells count="1">
    <mergeCell ref="L2:L3"/>
  </mergeCells>
  <phoneticPr fontId="0" type="noConversion"/>
  <conditionalFormatting sqref="E259:E64536">
    <cfRule type="expression" dxfId="189" priority="633" stopIfTrue="1">
      <formula>#REF!="1"</formula>
    </cfRule>
    <cfRule type="expression" dxfId="188" priority="634" stopIfTrue="1">
      <formula>#REF!="2"</formula>
    </cfRule>
    <cfRule type="expression" dxfId="187" priority="635" stopIfTrue="1">
      <formula>#REF!="3"</formula>
    </cfRule>
  </conditionalFormatting>
  <conditionalFormatting sqref="F259:J64536">
    <cfRule type="expression" dxfId="186" priority="636" stopIfTrue="1">
      <formula>#REF!="3"</formula>
    </cfRule>
  </conditionalFormatting>
  <conditionalFormatting sqref="K259:K64536">
    <cfRule type="expression" dxfId="185" priority="637" stopIfTrue="1">
      <formula>#REF!="1"</formula>
    </cfRule>
    <cfRule type="expression" dxfId="184" priority="638" stopIfTrue="1">
      <formula>#REF!="3"</formula>
    </cfRule>
    <cfRule type="expression" dxfId="183" priority="639" stopIfTrue="1">
      <formula>_OIP1="3"</formula>
    </cfRule>
  </conditionalFormatting>
  <conditionalFormatting sqref="E2:E3">
    <cfRule type="expression" dxfId="182" priority="640" stopIfTrue="1">
      <formula>#REF!="1"</formula>
    </cfRule>
    <cfRule type="expression" dxfId="181" priority="641" stopIfTrue="1">
      <formula>#REF!="2"</formula>
    </cfRule>
    <cfRule type="expression" dxfId="180" priority="642" stopIfTrue="1">
      <formula>#REF!="3"</formula>
    </cfRule>
  </conditionalFormatting>
  <conditionalFormatting sqref="F2:J2 H3:J3">
    <cfRule type="expression" dxfId="179" priority="646" stopIfTrue="1">
      <formula>#REF!="3"</formula>
    </cfRule>
  </conditionalFormatting>
  <conditionalFormatting sqref="F3:G3">
    <cfRule type="expression" dxfId="178" priority="648" stopIfTrue="1">
      <formula>#REF!="3"</formula>
    </cfRule>
  </conditionalFormatting>
  <conditionalFormatting sqref="K2 M2:R2">
    <cfRule type="expression" dxfId="177" priority="649" stopIfTrue="1">
      <formula>#REF!="1"</formula>
    </cfRule>
    <cfRule type="expression" dxfId="176" priority="650" stopIfTrue="1">
      <formula>#REF!="3"</formula>
    </cfRule>
    <cfRule type="expression" dxfId="175" priority="651" stopIfTrue="1">
      <formula>_OIP1="3"</formula>
    </cfRule>
  </conditionalFormatting>
  <conditionalFormatting sqref="K3 M3:R3">
    <cfRule type="expression" dxfId="174" priority="652" stopIfTrue="1">
      <formula>#REF!="1"</formula>
    </cfRule>
    <cfRule type="expression" dxfId="173" priority="653" stopIfTrue="1">
      <formula>#REF!="3"</formula>
    </cfRule>
    <cfRule type="expression" dxfId="172" priority="654" stopIfTrue="1">
      <formula>_OIP1="3"</formula>
    </cfRule>
  </conditionalFormatting>
  <conditionalFormatting sqref="P141:R141">
    <cfRule type="expression" dxfId="171" priority="605">
      <formula>T141="3"</formula>
    </cfRule>
  </conditionalFormatting>
  <conditionalFormatting sqref="K13">
    <cfRule type="expression" dxfId="170" priority="354" stopIfTrue="1">
      <formula>Q13="1"</formula>
    </cfRule>
    <cfRule type="expression" dxfId="169" priority="355" stopIfTrue="1">
      <formula>Q13="3"</formula>
    </cfRule>
    <cfRule type="expression" dxfId="168" priority="356" stopIfTrue="1">
      <formula>K13&lt;0</formula>
    </cfRule>
  </conditionalFormatting>
  <conditionalFormatting sqref="K7:K8">
    <cfRule type="expression" dxfId="167" priority="351" stopIfTrue="1">
      <formula>Q7="1"</formula>
    </cfRule>
    <cfRule type="expression" dxfId="166" priority="352" stopIfTrue="1">
      <formula>Q7="3"</formula>
    </cfRule>
    <cfRule type="expression" dxfId="165" priority="353" stopIfTrue="1">
      <formula>K7&lt;0</formula>
    </cfRule>
  </conditionalFormatting>
  <conditionalFormatting sqref="K16 K18">
    <cfRule type="expression" dxfId="164" priority="348" stopIfTrue="1">
      <formula>Q16="1"</formula>
    </cfRule>
    <cfRule type="expression" dxfId="163" priority="349" stopIfTrue="1">
      <formula>Q16="3"</formula>
    </cfRule>
    <cfRule type="expression" dxfId="162" priority="350" stopIfTrue="1">
      <formula>K16&lt;0</formula>
    </cfRule>
  </conditionalFormatting>
  <conditionalFormatting sqref="K31:K32 K34">
    <cfRule type="expression" dxfId="161" priority="345" stopIfTrue="1">
      <formula>Q31="1"</formula>
    </cfRule>
    <cfRule type="expression" dxfId="160" priority="346" stopIfTrue="1">
      <formula>Q31="3"</formula>
    </cfRule>
    <cfRule type="expression" dxfId="159" priority="347" stopIfTrue="1">
      <formula>K31&lt;0</formula>
    </cfRule>
  </conditionalFormatting>
  <conditionalFormatting sqref="K41 K43">
    <cfRule type="expression" dxfId="158" priority="342" stopIfTrue="1">
      <formula>Q41="1"</formula>
    </cfRule>
    <cfRule type="expression" dxfId="157" priority="343" stopIfTrue="1">
      <formula>Q41="3"</formula>
    </cfRule>
    <cfRule type="expression" dxfId="156" priority="344" stopIfTrue="1">
      <formula>K41&lt;0</formula>
    </cfRule>
  </conditionalFormatting>
  <conditionalFormatting sqref="K50">
    <cfRule type="expression" dxfId="155" priority="339" stopIfTrue="1">
      <formula>Q50="1"</formula>
    </cfRule>
    <cfRule type="expression" dxfId="154" priority="340" stopIfTrue="1">
      <formula>Q50="3"</formula>
    </cfRule>
    <cfRule type="expression" dxfId="153" priority="341" stopIfTrue="1">
      <formula>K50&lt;0</formula>
    </cfRule>
  </conditionalFormatting>
  <conditionalFormatting sqref="P57">
    <cfRule type="expression" dxfId="152" priority="299">
      <formula>T57="3"</formula>
    </cfRule>
  </conditionalFormatting>
  <conditionalFormatting sqref="P57">
    <cfRule type="expression" dxfId="151" priority="298">
      <formula>T57="3"</formula>
    </cfRule>
  </conditionalFormatting>
  <conditionalFormatting sqref="P57">
    <cfRule type="expression" dxfId="150" priority="297">
      <formula>T57="3"</formula>
    </cfRule>
  </conditionalFormatting>
  <conditionalFormatting sqref="P57:R57">
    <cfRule type="expression" dxfId="149" priority="296">
      <formula>T57="3"</formula>
    </cfRule>
  </conditionalFormatting>
  <conditionalFormatting sqref="P57:R57">
    <cfRule type="expression" dxfId="148" priority="295">
      <formula>T57="3"</formula>
    </cfRule>
  </conditionalFormatting>
  <conditionalFormatting sqref="P57:R57">
    <cfRule type="expression" dxfId="147" priority="294">
      <formula>T57="3"</formula>
    </cfRule>
  </conditionalFormatting>
  <conditionalFormatting sqref="L2">
    <cfRule type="expression" dxfId="146" priority="205" stopIfTrue="1">
      <formula>#REF!="1"</formula>
    </cfRule>
    <cfRule type="expression" dxfId="145" priority="206" stopIfTrue="1">
      <formula>#REF!="3"</formula>
    </cfRule>
    <cfRule type="expression" dxfId="144" priority="207" stopIfTrue="1">
      <formula>_OIP1="3"</formula>
    </cfRule>
  </conditionalFormatting>
  <conditionalFormatting sqref="N53">
    <cfRule type="expression" dxfId="143" priority="120" stopIfTrue="1">
      <formula>K53&lt;0</formula>
    </cfRule>
  </conditionalFormatting>
  <conditionalFormatting sqref="E53">
    <cfRule type="expression" dxfId="142" priority="117" stopIfTrue="1">
      <formula>O53="1"</formula>
    </cfRule>
    <cfRule type="expression" dxfId="141" priority="118" stopIfTrue="1">
      <formula>O53="2"</formula>
    </cfRule>
    <cfRule type="expression" dxfId="140" priority="119" stopIfTrue="1">
      <formula>K53&lt;0</formula>
    </cfRule>
  </conditionalFormatting>
  <conditionalFormatting sqref="F53">
    <cfRule type="expression" dxfId="139" priority="116" stopIfTrue="1">
      <formula>K53&lt;0</formula>
    </cfRule>
  </conditionalFormatting>
  <conditionalFormatting sqref="G53">
    <cfRule type="expression" dxfId="138" priority="115" stopIfTrue="1">
      <formula>K53&lt;0</formula>
    </cfRule>
  </conditionalFormatting>
  <conditionalFormatting sqref="H53 J53">
    <cfRule type="expression" dxfId="137" priority="114" stopIfTrue="1">
      <formula>K53&lt;0</formula>
    </cfRule>
  </conditionalFormatting>
  <conditionalFormatting sqref="I53">
    <cfRule type="expression" dxfId="136" priority="113" stopIfTrue="1">
      <formula>K53&lt;0</formula>
    </cfRule>
  </conditionalFormatting>
  <conditionalFormatting sqref="K53">
    <cfRule type="expression" dxfId="135" priority="110" stopIfTrue="1">
      <formula>Q53="1"</formula>
    </cfRule>
    <cfRule type="expression" dxfId="134" priority="111" stopIfTrue="1">
      <formula>Q53="3"</formula>
    </cfRule>
    <cfRule type="expression" dxfId="133" priority="112" stopIfTrue="1">
      <formula>K53&lt;0</formula>
    </cfRule>
  </conditionalFormatting>
  <conditionalFormatting sqref="L53:M53">
    <cfRule type="expression" dxfId="132" priority="109" stopIfTrue="1">
      <formula>J53&lt;0</formula>
    </cfRule>
  </conditionalFormatting>
  <conditionalFormatting sqref="N11">
    <cfRule type="expression" dxfId="131" priority="168" stopIfTrue="1">
      <formula>K11&lt;0</formula>
    </cfRule>
  </conditionalFormatting>
  <conditionalFormatting sqref="E11">
    <cfRule type="expression" dxfId="130" priority="165" stopIfTrue="1">
      <formula>O11="1"</formula>
    </cfRule>
    <cfRule type="expression" dxfId="129" priority="166" stopIfTrue="1">
      <formula>O11="2"</formula>
    </cfRule>
    <cfRule type="expression" dxfId="128" priority="167" stopIfTrue="1">
      <formula>K11&lt;0</formula>
    </cfRule>
  </conditionalFormatting>
  <conditionalFormatting sqref="F11">
    <cfRule type="expression" dxfId="127" priority="164" stopIfTrue="1">
      <formula>K11&lt;0</formula>
    </cfRule>
  </conditionalFormatting>
  <conditionalFormatting sqref="G11">
    <cfRule type="expression" dxfId="126" priority="163" stopIfTrue="1">
      <formula>K11&lt;0</formula>
    </cfRule>
  </conditionalFormatting>
  <conditionalFormatting sqref="H11 J11">
    <cfRule type="expression" dxfId="125" priority="162" stopIfTrue="1">
      <formula>K11&lt;0</formula>
    </cfRule>
  </conditionalFormatting>
  <conditionalFormatting sqref="I11">
    <cfRule type="expression" dxfId="124" priority="161" stopIfTrue="1">
      <formula>K11&lt;0</formula>
    </cfRule>
  </conditionalFormatting>
  <conditionalFormatting sqref="K11">
    <cfRule type="expression" dxfId="123" priority="158" stopIfTrue="1">
      <formula>Q11="1"</formula>
    </cfRule>
    <cfRule type="expression" dxfId="122" priority="159" stopIfTrue="1">
      <formula>Q11="3"</formula>
    </cfRule>
    <cfRule type="expression" dxfId="121" priority="160" stopIfTrue="1">
      <formula>K11&lt;0</formula>
    </cfRule>
  </conditionalFormatting>
  <conditionalFormatting sqref="L11:M11">
    <cfRule type="expression" dxfId="120" priority="157" stopIfTrue="1">
      <formula>J11&lt;0</formula>
    </cfRule>
  </conditionalFormatting>
  <conditionalFormatting sqref="N17">
    <cfRule type="expression" dxfId="119" priority="156" stopIfTrue="1">
      <formula>K17&lt;0</formula>
    </cfRule>
  </conditionalFormatting>
  <conditionalFormatting sqref="E17">
    <cfRule type="expression" dxfId="118" priority="153" stopIfTrue="1">
      <formula>O17="1"</formula>
    </cfRule>
    <cfRule type="expression" dxfId="117" priority="154" stopIfTrue="1">
      <formula>O17="2"</formula>
    </cfRule>
    <cfRule type="expression" dxfId="116" priority="155" stopIfTrue="1">
      <formula>K17&lt;0</formula>
    </cfRule>
  </conditionalFormatting>
  <conditionalFormatting sqref="F17">
    <cfRule type="expression" dxfId="115" priority="152" stopIfTrue="1">
      <formula>K17&lt;0</formula>
    </cfRule>
  </conditionalFormatting>
  <conditionalFormatting sqref="G17">
    <cfRule type="expression" dxfId="114" priority="151" stopIfTrue="1">
      <formula>K17&lt;0</formula>
    </cfRule>
  </conditionalFormatting>
  <conditionalFormatting sqref="H17 J17">
    <cfRule type="expression" dxfId="113" priority="150" stopIfTrue="1">
      <formula>K17&lt;0</formula>
    </cfRule>
  </conditionalFormatting>
  <conditionalFormatting sqref="I17">
    <cfRule type="expression" dxfId="112" priority="149" stopIfTrue="1">
      <formula>K17&lt;0</formula>
    </cfRule>
  </conditionalFormatting>
  <conditionalFormatting sqref="K17">
    <cfRule type="expression" dxfId="111" priority="146" stopIfTrue="1">
      <formula>Q17="1"</formula>
    </cfRule>
    <cfRule type="expression" dxfId="110" priority="147" stopIfTrue="1">
      <formula>Q17="3"</formula>
    </cfRule>
    <cfRule type="expression" dxfId="109" priority="148" stopIfTrue="1">
      <formula>K17&lt;0</formula>
    </cfRule>
  </conditionalFormatting>
  <conditionalFormatting sqref="L17:M17">
    <cfRule type="expression" dxfId="108" priority="145" stopIfTrue="1">
      <formula>J17&lt;0</formula>
    </cfRule>
  </conditionalFormatting>
  <conditionalFormatting sqref="N33">
    <cfRule type="expression" dxfId="107" priority="144" stopIfTrue="1">
      <formula>K33&lt;0</formula>
    </cfRule>
  </conditionalFormatting>
  <conditionalFormatting sqref="E33">
    <cfRule type="expression" dxfId="106" priority="141" stopIfTrue="1">
      <formula>O33="1"</formula>
    </cfRule>
    <cfRule type="expression" dxfId="105" priority="142" stopIfTrue="1">
      <formula>O33="2"</formula>
    </cfRule>
    <cfRule type="expression" dxfId="104" priority="143" stopIfTrue="1">
      <formula>K33&lt;0</formula>
    </cfRule>
  </conditionalFormatting>
  <conditionalFormatting sqref="F33">
    <cfRule type="expression" dxfId="103" priority="140" stopIfTrue="1">
      <formula>K33&lt;0</formula>
    </cfRule>
  </conditionalFormatting>
  <conditionalFormatting sqref="G33">
    <cfRule type="expression" dxfId="102" priority="139" stopIfTrue="1">
      <formula>K33&lt;0</formula>
    </cfRule>
  </conditionalFormatting>
  <conditionalFormatting sqref="H33 J33">
    <cfRule type="expression" dxfId="101" priority="138" stopIfTrue="1">
      <formula>K33&lt;0</formula>
    </cfRule>
  </conditionalFormatting>
  <conditionalFormatting sqref="I33">
    <cfRule type="expression" dxfId="100" priority="137" stopIfTrue="1">
      <formula>K33&lt;0</formula>
    </cfRule>
  </conditionalFormatting>
  <conditionalFormatting sqref="K33">
    <cfRule type="expression" dxfId="99" priority="134" stopIfTrue="1">
      <formula>Q33="1"</formula>
    </cfRule>
    <cfRule type="expression" dxfId="98" priority="135" stopIfTrue="1">
      <formula>Q33="3"</formula>
    </cfRule>
    <cfRule type="expression" dxfId="97" priority="136" stopIfTrue="1">
      <formula>K33&lt;0</formula>
    </cfRule>
  </conditionalFormatting>
  <conditionalFormatting sqref="L33:M33">
    <cfRule type="expression" dxfId="96" priority="133" stopIfTrue="1">
      <formula>J33&lt;0</formula>
    </cfRule>
  </conditionalFormatting>
  <conditionalFormatting sqref="N42">
    <cfRule type="expression" dxfId="95" priority="132" stopIfTrue="1">
      <formula>K42&lt;0</formula>
    </cfRule>
  </conditionalFormatting>
  <conditionalFormatting sqref="E42">
    <cfRule type="expression" dxfId="94" priority="129" stopIfTrue="1">
      <formula>O42="1"</formula>
    </cfRule>
    <cfRule type="expression" dxfId="93" priority="130" stopIfTrue="1">
      <formula>O42="2"</formula>
    </cfRule>
    <cfRule type="expression" dxfId="92" priority="131" stopIfTrue="1">
      <formula>K42&lt;0</formula>
    </cfRule>
  </conditionalFormatting>
  <conditionalFormatting sqref="F42">
    <cfRule type="expression" dxfId="91" priority="128" stopIfTrue="1">
      <formula>K42&lt;0</formula>
    </cfRule>
  </conditionalFormatting>
  <conditionalFormatting sqref="G42">
    <cfRule type="expression" dxfId="90" priority="127" stopIfTrue="1">
      <formula>K42&lt;0</formula>
    </cfRule>
  </conditionalFormatting>
  <conditionalFormatting sqref="H42 J42">
    <cfRule type="expression" dxfId="89" priority="126" stopIfTrue="1">
      <formula>K42&lt;0</formula>
    </cfRule>
  </conditionalFormatting>
  <conditionalFormatting sqref="I42">
    <cfRule type="expression" dxfId="88" priority="125" stopIfTrue="1">
      <formula>K42&lt;0</formula>
    </cfRule>
  </conditionalFormatting>
  <conditionalFormatting sqref="K42">
    <cfRule type="expression" dxfId="87" priority="122" stopIfTrue="1">
      <formula>Q42="1"</formula>
    </cfRule>
    <cfRule type="expression" dxfId="86" priority="123" stopIfTrue="1">
      <formula>Q42="3"</formula>
    </cfRule>
    <cfRule type="expression" dxfId="85" priority="124" stopIfTrue="1">
      <formula>K42&lt;0</formula>
    </cfRule>
  </conditionalFormatting>
  <conditionalFormatting sqref="L42:M42">
    <cfRule type="expression" dxfId="84" priority="121" stopIfTrue="1">
      <formula>J42&lt;0</formula>
    </cfRule>
  </conditionalFormatting>
  <conditionalFormatting sqref="K71 K110">
    <cfRule type="expression" dxfId="83" priority="82" stopIfTrue="1">
      <formula>Q71="1"</formula>
    </cfRule>
    <cfRule type="expression" dxfId="82" priority="83" stopIfTrue="1">
      <formula>Q71="3"</formula>
    </cfRule>
    <cfRule type="expression" dxfId="81" priority="84" stopIfTrue="1">
      <formula>K71&lt;0</formula>
    </cfRule>
  </conditionalFormatting>
  <conditionalFormatting sqref="K68">
    <cfRule type="expression" dxfId="80" priority="79" stopIfTrue="1">
      <formula>Q68="1"</formula>
    </cfRule>
    <cfRule type="expression" dxfId="79" priority="80" stopIfTrue="1">
      <formula>Q68="3"</formula>
    </cfRule>
    <cfRule type="expression" dxfId="78" priority="81" stopIfTrue="1">
      <formula>K68&lt;0</formula>
    </cfRule>
  </conditionalFormatting>
  <conditionalFormatting sqref="K62">
    <cfRule type="expression" dxfId="77" priority="76" stopIfTrue="1">
      <formula>Q62="1"</formula>
    </cfRule>
    <cfRule type="expression" dxfId="76" priority="77" stopIfTrue="1">
      <formula>Q62="3"</formula>
    </cfRule>
    <cfRule type="expression" dxfId="75" priority="78" stopIfTrue="1">
      <formula>K62&lt;0</formula>
    </cfRule>
  </conditionalFormatting>
  <conditionalFormatting sqref="K99">
    <cfRule type="expression" dxfId="74" priority="73" stopIfTrue="1">
      <formula>Q99="1"</formula>
    </cfRule>
    <cfRule type="expression" dxfId="73" priority="74" stopIfTrue="1">
      <formula>Q99="3"</formula>
    </cfRule>
    <cfRule type="expression" dxfId="72" priority="75" stopIfTrue="1">
      <formula>K99&lt;0</formula>
    </cfRule>
  </conditionalFormatting>
  <conditionalFormatting sqref="K113">
    <cfRule type="expression" dxfId="71" priority="70" stopIfTrue="1">
      <formula>Q113="1"</formula>
    </cfRule>
    <cfRule type="expression" dxfId="70" priority="71" stopIfTrue="1">
      <formula>Q113="3"</formula>
    </cfRule>
    <cfRule type="expression" dxfId="69" priority="72" stopIfTrue="1">
      <formula>K113&lt;0</formula>
    </cfRule>
  </conditionalFormatting>
  <conditionalFormatting sqref="K120">
    <cfRule type="expression" dxfId="68" priority="67" stopIfTrue="1">
      <formula>Q120="1"</formula>
    </cfRule>
    <cfRule type="expression" dxfId="67" priority="68" stopIfTrue="1">
      <formula>Q120="3"</formula>
    </cfRule>
    <cfRule type="expression" dxfId="66" priority="69" stopIfTrue="1">
      <formula>K120&lt;0</formula>
    </cfRule>
  </conditionalFormatting>
  <conditionalFormatting sqref="P140">
    <cfRule type="expression" dxfId="65" priority="66">
      <formula>T140="3"</formula>
    </cfRule>
  </conditionalFormatting>
  <conditionalFormatting sqref="P140">
    <cfRule type="expression" dxfId="64" priority="65">
      <formula>T140="3"</formula>
    </cfRule>
  </conditionalFormatting>
  <conditionalFormatting sqref="P140">
    <cfRule type="expression" dxfId="63" priority="64">
      <formula>T140="3"</formula>
    </cfRule>
  </conditionalFormatting>
  <conditionalFormatting sqref="P140:R140">
    <cfRule type="expression" dxfId="62" priority="63">
      <formula>T140="3"</formula>
    </cfRule>
  </conditionalFormatting>
  <conditionalFormatting sqref="P140:R140">
    <cfRule type="expression" dxfId="61" priority="62">
      <formula>T140="3"</formula>
    </cfRule>
  </conditionalFormatting>
  <conditionalFormatting sqref="P140:R140">
    <cfRule type="expression" dxfId="60" priority="61">
      <formula>T140="3"</formula>
    </cfRule>
  </conditionalFormatting>
  <conditionalFormatting sqref="K64:K65">
    <cfRule type="expression" dxfId="59" priority="58" stopIfTrue="1">
      <formula>Q64="1"</formula>
    </cfRule>
    <cfRule type="expression" dxfId="58" priority="59" stopIfTrue="1">
      <formula>Q64="3"</formula>
    </cfRule>
    <cfRule type="expression" dxfId="57" priority="60" stopIfTrue="1">
      <formula>K64&lt;0</formula>
    </cfRule>
  </conditionalFormatting>
  <conditionalFormatting sqref="K81">
    <cfRule type="expression" dxfId="56" priority="55" stopIfTrue="1">
      <formula>Q81="1"</formula>
    </cfRule>
    <cfRule type="expression" dxfId="55" priority="56" stopIfTrue="1">
      <formula>Q81="3"</formula>
    </cfRule>
    <cfRule type="expression" dxfId="54" priority="57" stopIfTrue="1">
      <formula>K81&lt;0</formula>
    </cfRule>
  </conditionalFormatting>
  <conditionalFormatting sqref="K82">
    <cfRule type="expression" dxfId="53" priority="52" stopIfTrue="1">
      <formula>Q82="1"</formula>
    </cfRule>
    <cfRule type="expression" dxfId="52" priority="53" stopIfTrue="1">
      <formula>Q82="3"</formula>
    </cfRule>
    <cfRule type="expression" dxfId="51" priority="54" stopIfTrue="1">
      <formula>K82&lt;0</formula>
    </cfRule>
  </conditionalFormatting>
  <conditionalFormatting sqref="K101">
    <cfRule type="expression" dxfId="50" priority="49" stopIfTrue="1">
      <formula>Q101="1"</formula>
    </cfRule>
    <cfRule type="expression" dxfId="49" priority="50" stopIfTrue="1">
      <formula>Q101="3"</formula>
    </cfRule>
    <cfRule type="expression" dxfId="48" priority="51" stopIfTrue="1">
      <formula>K101&lt;0</formula>
    </cfRule>
  </conditionalFormatting>
  <conditionalFormatting sqref="K121:K122">
    <cfRule type="expression" dxfId="47" priority="40" stopIfTrue="1">
      <formula>Q121="1"</formula>
    </cfRule>
    <cfRule type="expression" dxfId="46" priority="41" stopIfTrue="1">
      <formula>Q121="3"</formula>
    </cfRule>
    <cfRule type="expression" dxfId="45" priority="42" stopIfTrue="1">
      <formula>K121&lt;0</formula>
    </cfRule>
  </conditionalFormatting>
  <conditionalFormatting sqref="K111">
    <cfRule type="expression" dxfId="44" priority="46" stopIfTrue="1">
      <formula>Q111="1"</formula>
    </cfRule>
    <cfRule type="expression" dxfId="43" priority="47" stopIfTrue="1">
      <formula>Q111="3"</formula>
    </cfRule>
    <cfRule type="expression" dxfId="42" priority="48" stopIfTrue="1">
      <formula>K111&lt;0</formula>
    </cfRule>
  </conditionalFormatting>
  <conditionalFormatting sqref="K112">
    <cfRule type="expression" dxfId="41" priority="43" stopIfTrue="1">
      <formula>Q112="1"</formula>
    </cfRule>
    <cfRule type="expression" dxfId="40" priority="44" stopIfTrue="1">
      <formula>Q112="3"</formula>
    </cfRule>
    <cfRule type="expression" dxfId="39" priority="45" stopIfTrue="1">
      <formula>K112&lt;0</formula>
    </cfRule>
  </conditionalFormatting>
  <conditionalFormatting sqref="K135">
    <cfRule type="expression" dxfId="38" priority="34" stopIfTrue="1">
      <formula>Q135="1"</formula>
    </cfRule>
    <cfRule type="expression" dxfId="37" priority="35" stopIfTrue="1">
      <formula>Q135="3"</formula>
    </cfRule>
    <cfRule type="expression" dxfId="36" priority="36" stopIfTrue="1">
      <formula>K135&lt;0</formula>
    </cfRule>
  </conditionalFormatting>
  <conditionalFormatting sqref="K128">
    <cfRule type="expression" dxfId="35" priority="37" stopIfTrue="1">
      <formula>Q128="1"</formula>
    </cfRule>
    <cfRule type="expression" dxfId="34" priority="38" stopIfTrue="1">
      <formula>Q128="3"</formula>
    </cfRule>
    <cfRule type="expression" dxfId="33" priority="39" stopIfTrue="1">
      <formula>K128&lt;0</formula>
    </cfRule>
  </conditionalFormatting>
  <conditionalFormatting sqref="K102">
    <cfRule type="expression" dxfId="32" priority="31" stopIfTrue="1">
      <formula>Q102="1"</formula>
    </cfRule>
    <cfRule type="expression" dxfId="31" priority="32" stopIfTrue="1">
      <formula>Q102="3"</formula>
    </cfRule>
    <cfRule type="expression" dxfId="30" priority="33" stopIfTrue="1">
      <formula>K102&lt;0</formula>
    </cfRule>
  </conditionalFormatting>
  <conditionalFormatting sqref="K103">
    <cfRule type="expression" dxfId="29" priority="28" stopIfTrue="1">
      <formula>Q103="1"</formula>
    </cfRule>
    <cfRule type="expression" dxfId="28" priority="29" stopIfTrue="1">
      <formula>Q103="3"</formula>
    </cfRule>
    <cfRule type="expression" dxfId="27" priority="30" stopIfTrue="1">
      <formula>K103&lt;0</formula>
    </cfRule>
  </conditionalFormatting>
  <conditionalFormatting sqref="K73">
    <cfRule type="expression" dxfId="26" priority="22" stopIfTrue="1">
      <formula>Q73="1"</formula>
    </cfRule>
    <cfRule type="expression" dxfId="25" priority="23" stopIfTrue="1">
      <formula>Q73="3"</formula>
    </cfRule>
    <cfRule type="expression" dxfId="24" priority="24" stopIfTrue="1">
      <formula>K73&lt;0</formula>
    </cfRule>
  </conditionalFormatting>
  <conditionalFormatting sqref="K72">
    <cfRule type="expression" dxfId="23" priority="25" stopIfTrue="1">
      <formula>Q72="1"</formula>
    </cfRule>
    <cfRule type="expression" dxfId="22" priority="26" stopIfTrue="1">
      <formula>Q72="3"</formula>
    </cfRule>
    <cfRule type="expression" dxfId="21" priority="27" stopIfTrue="1">
      <formula>K72&lt;0</formula>
    </cfRule>
  </conditionalFormatting>
  <conditionalFormatting sqref="K74">
    <cfRule type="expression" dxfId="20" priority="19" stopIfTrue="1">
      <formula>Q74="1"</formula>
    </cfRule>
    <cfRule type="expression" dxfId="19" priority="20" stopIfTrue="1">
      <formula>Q74="3"</formula>
    </cfRule>
    <cfRule type="expression" dxfId="18" priority="21" stopIfTrue="1">
      <formula>K74&lt;0</formula>
    </cfRule>
  </conditionalFormatting>
  <conditionalFormatting sqref="K83">
    <cfRule type="expression" dxfId="17" priority="16" stopIfTrue="1">
      <formula>Q83="1"</formula>
    </cfRule>
    <cfRule type="expression" dxfId="16" priority="17" stopIfTrue="1">
      <formula>Q83="3"</formula>
    </cfRule>
    <cfRule type="expression" dxfId="15" priority="18" stopIfTrue="1">
      <formula>K83&lt;0</formula>
    </cfRule>
  </conditionalFormatting>
  <conditionalFormatting sqref="K90">
    <cfRule type="expression" dxfId="14" priority="13" stopIfTrue="1">
      <formula>Q90="1"</formula>
    </cfRule>
    <cfRule type="expression" dxfId="13" priority="14" stopIfTrue="1">
      <formula>Q90="3"</formula>
    </cfRule>
    <cfRule type="expression" dxfId="12" priority="15" stopIfTrue="1">
      <formula>K90&lt;0</formula>
    </cfRule>
  </conditionalFormatting>
  <conditionalFormatting sqref="K91">
    <cfRule type="expression" dxfId="11" priority="10" stopIfTrue="1">
      <formula>Q91="1"</formula>
    </cfRule>
    <cfRule type="expression" dxfId="10" priority="11" stopIfTrue="1">
      <formula>Q91="3"</formula>
    </cfRule>
    <cfRule type="expression" dxfId="9" priority="12" stopIfTrue="1">
      <formula>K91&lt;0</formula>
    </cfRule>
  </conditionalFormatting>
  <conditionalFormatting sqref="K92">
    <cfRule type="expression" dxfId="8" priority="7" stopIfTrue="1">
      <formula>Q92="1"</formula>
    </cfRule>
    <cfRule type="expression" dxfId="7" priority="8" stopIfTrue="1">
      <formula>Q92="3"</formula>
    </cfRule>
    <cfRule type="expression" dxfId="6" priority="9" stopIfTrue="1">
      <formula>K92&lt;0</formula>
    </cfRule>
  </conditionalFormatting>
  <conditionalFormatting sqref="K63">
    <cfRule type="expression" dxfId="5" priority="4" stopIfTrue="1">
      <formula>Q63="1"</formula>
    </cfRule>
    <cfRule type="expression" dxfId="4" priority="5" stopIfTrue="1">
      <formula>Q63="3"</formula>
    </cfRule>
    <cfRule type="expression" dxfId="3" priority="6" stopIfTrue="1">
      <formula>K63&lt;0</formula>
    </cfRule>
  </conditionalFormatting>
  <conditionalFormatting sqref="K100">
    <cfRule type="expression" dxfId="2" priority="1" stopIfTrue="1">
      <formula>Q100="1"</formula>
    </cfRule>
    <cfRule type="expression" dxfId="1" priority="2" stopIfTrue="1">
      <formula>Q100="3"</formula>
    </cfRule>
    <cfRule type="expression" dxfId="0" priority="3" stopIfTrue="1">
      <formula>K100&lt;0</formula>
    </cfRule>
  </conditionalFormatting>
  <pageMargins left="0.59055118110236227" right="0.39370078740157483" top="0.59055118110236227" bottom="0.59055118110236227" header="0.31496062992125984" footer="0.39370078740157483"/>
  <pageSetup paperSize="9" scale="78" fitToHeight="0" orientation="landscape" r:id="rId1"/>
  <headerFooter alignWithMargins="0">
    <oddHeader>&amp;CPiattaforma Ambulanti Carne - Lotto 1.03 - stato consistenza lavori eseguiti&amp;Rstima &amp;F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Opere di fondazione</vt:lpstr>
      <vt:lpstr>'Opere di fondazione'!Area_stampa</vt:lpstr>
      <vt:lpstr>'Opere di fondazione'!Titoli_stampa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2015-03-02T08:16:50Z</cp:lastPrinted>
  <dcterms:created xsi:type="dcterms:W3CDTF">2005-07-14T10:38:54Z</dcterms:created>
  <dcterms:modified xsi:type="dcterms:W3CDTF">2015-03-11T08:22:09Z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