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oloni\Documents\COMMESSE\P969_Sogemi\lotto_103_piattaforma_a\conto_finale_103\lavoro\"/>
    </mc:Choice>
  </mc:AlternateContent>
  <bookViews>
    <workbookView xWindow="276" yWindow="336" windowWidth="15432" windowHeight="8448" tabRatio="304"/>
  </bookViews>
  <sheets>
    <sheet name="Pannellature e coperture" sheetId="1" r:id="rId1"/>
    <sheet name="Dati" sheetId="2" state="veryHidden" r:id="rId2"/>
  </sheets>
  <definedNames>
    <definedName name="_xlnm._FilterDatabase" localSheetId="0" hidden="1">'Pannellature e coperture'!$B$3:$R$3</definedName>
    <definedName name="_xlnm.Print_Area" localSheetId="0">'Pannellature e coperture'!$B$1:$R$72</definedName>
    <definedName name="_xlnm.Print_Titles" localSheetId="0">'Pannellature e coperture'!$2:$3</definedName>
  </definedNames>
  <calcPr calcId="152511"/>
</workbook>
</file>

<file path=xl/calcChain.xml><?xml version="1.0" encoding="utf-8"?>
<calcChain xmlns="http://schemas.openxmlformats.org/spreadsheetml/2006/main">
  <c r="R72" i="1" l="1"/>
  <c r="O72" i="1"/>
  <c r="R70" i="1"/>
  <c r="P70" i="1"/>
  <c r="O70" i="1"/>
  <c r="G70" i="1"/>
  <c r="K70" i="1"/>
  <c r="R68" i="1"/>
  <c r="O68" i="1"/>
  <c r="K48" i="1" l="1"/>
  <c r="K39" i="1"/>
  <c r="Q47" i="1"/>
  <c r="Q38" i="1"/>
  <c r="Q30" i="1"/>
  <c r="Q23" i="1"/>
  <c r="Q16" i="1"/>
  <c r="Q10" i="1"/>
  <c r="Q9" i="1"/>
  <c r="M48" i="1"/>
  <c r="N48" i="1" s="1"/>
  <c r="P39" i="1"/>
  <c r="Q39" i="1" s="1"/>
  <c r="M39" i="1"/>
  <c r="N39" i="1" s="1"/>
  <c r="M31" i="1"/>
  <c r="N31" i="1" s="1"/>
  <c r="P24" i="1"/>
  <c r="Q24" i="1" s="1"/>
  <c r="M24" i="1"/>
  <c r="N24" i="1" s="1"/>
  <c r="M17" i="1"/>
  <c r="N17" i="1" s="1"/>
  <c r="O50" i="1" s="1"/>
  <c r="M10" i="1"/>
  <c r="N10" i="1" s="1"/>
  <c r="E68" i="1" l="1"/>
  <c r="P66" i="1"/>
  <c r="M66" i="1"/>
  <c r="Q64" i="1"/>
  <c r="K63" i="1"/>
  <c r="Q63" i="1" s="1"/>
  <c r="Q62" i="1"/>
  <c r="Q61" i="1"/>
  <c r="Q60" i="1"/>
  <c r="Q58" i="1"/>
  <c r="K57" i="1"/>
  <c r="Q57" i="1" s="1"/>
  <c r="Q56" i="1"/>
  <c r="Q55" i="1"/>
  <c r="Q54" i="1"/>
  <c r="Q53" i="1"/>
  <c r="Q52" i="1"/>
  <c r="K59" i="1" l="1"/>
  <c r="Q59" i="1" s="1"/>
  <c r="K65" i="1"/>
  <c r="N65" i="1" s="1"/>
  <c r="N59" i="1" l="1"/>
  <c r="Q65" i="1"/>
  <c r="K66" i="1"/>
  <c r="N66" i="1" s="1"/>
  <c r="Q66" i="1" l="1"/>
  <c r="E50" i="1" l="1"/>
  <c r="P47" i="1"/>
  <c r="P48" i="1" s="1"/>
  <c r="Q48" i="1" s="1"/>
  <c r="Q46" i="1"/>
  <c r="K45" i="1"/>
  <c r="Q45" i="1" s="1"/>
  <c r="K44" i="1"/>
  <c r="Q44" i="1" s="1"/>
  <c r="K43" i="1"/>
  <c r="Q43" i="1" s="1"/>
  <c r="Q42" i="1"/>
  <c r="Q41" i="1"/>
  <c r="Q40" i="1"/>
  <c r="Q37" i="1"/>
  <c r="K36" i="1"/>
  <c r="Q36" i="1" s="1"/>
  <c r="K35" i="1"/>
  <c r="Q34" i="1"/>
  <c r="Q33" i="1"/>
  <c r="Q32" i="1"/>
  <c r="P30" i="1"/>
  <c r="P31" i="1" s="1"/>
  <c r="Q31" i="1" s="1"/>
  <c r="Q29" i="1"/>
  <c r="K28" i="1"/>
  <c r="K30" i="1" s="1"/>
  <c r="N30" i="1" s="1"/>
  <c r="Q27" i="1"/>
  <c r="Q26" i="1"/>
  <c r="Q25" i="1"/>
  <c r="Q22" i="1"/>
  <c r="K21" i="1"/>
  <c r="K23" i="1" s="1"/>
  <c r="Q20" i="1"/>
  <c r="Q19" i="1"/>
  <c r="Q18" i="1"/>
  <c r="P16" i="1"/>
  <c r="P17" i="1" s="1"/>
  <c r="Q17" i="1" s="1"/>
  <c r="R50" i="1" s="1"/>
  <c r="Q15" i="1"/>
  <c r="K14" i="1"/>
  <c r="K16" i="1" s="1"/>
  <c r="N16" i="1" s="1"/>
  <c r="Q13" i="1"/>
  <c r="Q12" i="1"/>
  <c r="Q11" i="1"/>
  <c r="P9" i="1"/>
  <c r="P10" i="1" s="1"/>
  <c r="Q8" i="1"/>
  <c r="K7" i="1"/>
  <c r="Q7" i="1" s="1"/>
  <c r="Q6" i="1"/>
  <c r="Q5" i="1"/>
  <c r="Q4" i="1"/>
  <c r="Q14" i="1" l="1"/>
  <c r="N23" i="1"/>
  <c r="K9" i="1"/>
  <c r="N9" i="1" s="1"/>
  <c r="Q21" i="1"/>
  <c r="Q28" i="1"/>
  <c r="K38" i="1"/>
  <c r="Q35" i="1"/>
  <c r="K47" i="1"/>
  <c r="N38" i="1" l="1"/>
  <c r="N47" i="1"/>
</calcChain>
</file>

<file path=xl/connections.xml><?xml version="1.0" encoding="utf-8"?>
<connections xmlns="http://schemas.openxmlformats.org/spreadsheetml/2006/main">
  <connection id="1" name="Misurazioni" type="4" refreshedVersion="0" background="1">
    <webPr xml="1" sourceData="1" url="C:\Misurazioni.XML" htmlTables="1" htmlFormat="all"/>
  </connection>
</connections>
</file>

<file path=xl/sharedStrings.xml><?xml version="1.0" encoding="utf-8"?>
<sst xmlns="http://schemas.openxmlformats.org/spreadsheetml/2006/main" count="115" uniqueCount="74">
  <si>
    <t>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</si>
  <si>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</si>
  <si>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</si>
  <si>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</si>
  <si>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Nr.</t>
  </si>
  <si>
    <t>D I M E N SI O N I</t>
  </si>
  <si>
    <t>Quantità</t>
  </si>
  <si>
    <t xml:space="preserve"> </t>
  </si>
  <si>
    <t xml:space="preserve">  </t>
  </si>
  <si>
    <t xml:space="preserve">   </t>
  </si>
  <si>
    <t>par. ug.</t>
  </si>
  <si>
    <t>lung.</t>
  </si>
  <si>
    <t>larg.</t>
  </si>
  <si>
    <t>H/Peso</t>
  </si>
  <si>
    <t xml:space="preserve">    </t>
  </si>
  <si>
    <t>T O T A L E  euro</t>
  </si>
  <si>
    <t>M I S U R A Z I O N I:</t>
  </si>
  <si>
    <t>SOMMANO m²</t>
  </si>
  <si>
    <t/>
  </si>
  <si>
    <t>SOMMANO m</t>
  </si>
  <si>
    <t>Sistema di protezione tipo guard-rail dei pannelli isolanti delle celle BT, costituito da rivestimento ammortizzante gli urti in polistirene sp. 60mm, tavolato di legno sp.25mm e lamiera zincata sp.25/10 il tutto compreso di posa in opera a regola d'arte.</t>
  </si>
  <si>
    <t>1C.14.050.0020.c</t>
  </si>
  <si>
    <t>Canali di gronda completi di cicogne o tiranti; pluviali, compresa la posa dei braccioli; converse, scossaline, copertine. Tutti lavorati con sagome e sviluppi normali, in opera, comprese le assistenze murarie e accessori di fissaggio. Esclusi i pezzi speciali di gronde, pluviali, lattonerie speciali; in: - lamiera zincata preverniciata spess. 0,8 mm (peso = 6,50 kg/m²)</t>
  </si>
  <si>
    <t>WBS</t>
  </si>
  <si>
    <t>.</t>
  </si>
  <si>
    <t>ARTICOLO</t>
  </si>
  <si>
    <t>-</t>
  </si>
  <si>
    <t>U.M</t>
  </si>
  <si>
    <t>PREZZO</t>
  </si>
  <si>
    <t>IMPORTO</t>
  </si>
  <si>
    <t>PREZZO UNIT.</t>
  </si>
  <si>
    <t xml:space="preserve">   SICUREZZA €</t>
  </si>
  <si>
    <t>IMPORTO PARZ.</t>
  </si>
  <si>
    <t>SICUREZZA €</t>
  </si>
  <si>
    <t xml:space="preserve">  SICUREZZA €</t>
  </si>
  <si>
    <t xml:space="preserve"> UNITARIO €</t>
  </si>
  <si>
    <t xml:space="preserve"> PARZIALE €</t>
  </si>
  <si>
    <t xml:space="preserve"> TOTALE €</t>
  </si>
  <si>
    <t>IMPORTO TOT.</t>
  </si>
  <si>
    <t>P.A.10</t>
  </si>
  <si>
    <t>P.A.01</t>
  </si>
  <si>
    <t>P.A.02</t>
  </si>
  <si>
    <t>P.A.05</t>
  </si>
  <si>
    <t>PANNELLI SP.200mm Isolamenti celle. Fornitura e posa in opera di pannelli isolanti a giunto secco (incastro) ed infssi per le celle  e le anticelle.Pannello sandwich per la realizzazione di celle a Bassa Temperatura  avente le seguenti caratteristiche:
Supporti
Realizzati in lamiera di acciaio zincato, spessore 5/10 mm preverniciati in colore Bianco RAL 9010 adatto alle applicazioni in campo alimentare. In fase di produzione i supporti, potranno essere profilati con finitura liscia, nervata, dogata o micronervata secondo le specifiche d’impiego e le esigenze della committenza.
Strato isolante
Realizzato mediante l’incollaggio tra i supporti con processo “continuo” di uno strato coibente di esclusiva configurazione formato da lastre preformate , od omologo polistirene espanso sinterizzato contenente particelle di grafite legate alla matrice solida del polistirene.
Il materiale sarà marcato   nel rispetto dei requisiti obbligatori in base alla norma UNI EN 13163  e garantirà una conduttività termica dichiarata, ?D=0,031 W/mK.
Giunto di tipo ad incastro “maschio – femmina” dotato di guarnizione imputrescibile in grado di garantire la perfetta sigillatura della giunzione una volta installata in opera
Tutti i profili sono opportunamente arrotondati secondo le normative sanitarie in vigore.
 Spessori previsti: - mm 200   per pareti e soffitto celle</t>
  </si>
  <si>
    <t>PANNELLI SP.100mm Isolamenti celle. Fornitura e posa in opera di pannelli isolanti a giunto secco (incastro) ed infssi per le celle  e le anticelle.Pannello sandwich per la realizzazione di celle a Bassa Temperatura  avente le seguenti caratteristiche:
Supporti
Realizzati in lamiera di acciaio zincato, spessore 5/10 mm preverniciati in colore Bianco RAL 9010 adatto alle applicazioni in campo alimentare. In fase di produzione i supporti, potranno essere profilati con finitura liscia, nervata, dogata o micronervata secondo le specifiche d’impiego e le esigenze della committenza.
Strato isolante
Realizzato mediante l’incollaggio tra i supporti con processo “continuo” di uno strato coibente di esclusiva configurazione formato da lastre preformate , od omologo polistirene espanso sinterizzato contenente particelle di grafite legate alla matrice solida del polistirene.
Il materiale sarà marcato   nel rispetto dei requisiti obbligatori in base alla norma UNI EN 13163  e garantirà una conduttività termica dichiarata, ?D=0,031 W/mK.
Giunto di tipo ad incastro “maschio – femmina” dotato di guarnizione imputrescibile in grado di garantire la perfetta sigillatura della giunzione una volta installata in opera
Tutti i profili sono opportunamente arrotondati secondo le normative sanitarie in vigore.
 Spessori previsti: - mm 100   per pareti e soffitto celle</t>
  </si>
  <si>
    <t>PANNELLO acciaio grecato da copertura  preverniciato sp mm  60. Completo di fornitura e tutto quanto necessario per la posa in opera a regola d'arte.</t>
  </si>
  <si>
    <t>deposito bombole</t>
  </si>
  <si>
    <t>SOMMANO</t>
  </si>
  <si>
    <t>1C.23.400.0030.i</t>
  </si>
  <si>
    <t>Lastre estruse in policarbonato monocamera, resistente ai raggi UV, spessore: - 16 mm, peso 2850 g/m², trasparente</t>
  </si>
  <si>
    <t>copertura in policarbonato</t>
  </si>
  <si>
    <t>grondaia  sviluppo 1,00mq per metro lineare</t>
  </si>
  <si>
    <t>zona laboratori</t>
  </si>
  <si>
    <t>copertura zona celle e laboratori</t>
  </si>
  <si>
    <t>23</t>
  </si>
  <si>
    <t>25</t>
  </si>
  <si>
    <t>26</t>
  </si>
  <si>
    <t>27</t>
  </si>
  <si>
    <t>28</t>
  </si>
  <si>
    <t>Pannellature termoisolanti e coperture</t>
  </si>
  <si>
    <t>YA.1.E.03.03.02</t>
  </si>
  <si>
    <t>m</t>
  </si>
  <si>
    <t>m²</t>
  </si>
  <si>
    <t>Riferimento prezziario Comune di Milano edizione 2011</t>
  </si>
  <si>
    <t>24</t>
  </si>
  <si>
    <t>DESIGNAZIONE DEI LAVORI</t>
  </si>
  <si>
    <t>%
stato consist.</t>
  </si>
  <si>
    <t>P.A: 23</t>
  </si>
  <si>
    <t>Realizzazione di copertura piana con lastre estruse in policarbonato pluricamera, profilo grecato, resistente ai raggi UV, idoneo alle portate previste per la copertura sulle luci previste, trasparente</t>
  </si>
  <si>
    <t>quantità eseguita</t>
  </si>
  <si>
    <t>Pannellature termoisolanti e coperture variante febbraio 2014</t>
  </si>
  <si>
    <t>completamente stralciate in variante 1</t>
  </si>
  <si>
    <t>Detrazione per le attività di finitura e completamento necessarie e per l'assenza di dichiarazioni di corretta posa (3% del valore pannellature)</t>
  </si>
  <si>
    <t>corpo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</si>
</sst>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.######;"/>
    <numFmt numFmtId="165" formatCode="0.000"/>
    <numFmt numFmtId="166" formatCode="0.00_ ;[Red]\-0.00\ "/>
    <numFmt numFmtId="167" formatCode="#,##0.000_ ;\-#,##0.000\ "/>
    <numFmt numFmtId="168" formatCode="#,##0.00_ ;[Red]\-#,##0.00\ "/>
    <numFmt numFmtId="170" formatCode="#,##0.00_ ;\-#,##0.00\ "/>
  </numFmts>
  <fonts count="13" x14ac:knownFonts="1">
    <font>
      <sz val="8"/>
      <name val="Tahoma"/>
    </font>
    <font>
      <sz val="8"/>
      <name val="Tahoma"/>
      <family val="2"/>
    </font>
    <font>
      <b/>
      <sz val="8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sz val="8"/>
      <color indexed="17"/>
      <name val="Tahoma"/>
      <family val="2"/>
    </font>
    <font>
      <b/>
      <sz val="8"/>
      <color indexed="17"/>
      <name val="Tahoma"/>
      <family val="2"/>
    </font>
    <font>
      <sz val="8"/>
      <color indexed="56"/>
      <name val="Tahoma"/>
      <family val="2"/>
    </font>
    <font>
      <sz val="8"/>
      <color indexed="8"/>
      <name val="Tahoma"/>
      <family val="2"/>
    </font>
    <font>
      <b/>
      <sz val="8"/>
      <color indexed="8"/>
      <name val="Tahoma"/>
      <family val="2"/>
    </font>
    <font>
      <sz val="10"/>
      <name val="Tahoma"/>
      <family val="2"/>
    </font>
    <font>
      <sz val="10"/>
      <name val="Arial"/>
      <family val="2"/>
    </font>
    <font>
      <b/>
      <sz val="8"/>
      <color rgb="FFFF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double">
        <color indexed="57"/>
      </right>
      <top/>
      <bottom/>
      <diagonal/>
    </border>
    <border>
      <left style="thin">
        <color indexed="57"/>
      </left>
      <right/>
      <top style="double">
        <color indexed="57"/>
      </top>
      <bottom style="thin">
        <color indexed="57"/>
      </bottom>
      <diagonal/>
    </border>
    <border>
      <left/>
      <right/>
      <top style="double">
        <color indexed="57"/>
      </top>
      <bottom style="thin">
        <color indexed="57"/>
      </bottom>
      <diagonal/>
    </border>
    <border>
      <left/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 style="double">
        <color indexed="57"/>
      </top>
      <bottom/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/>
      <right/>
      <top style="double">
        <color indexed="57"/>
      </top>
      <bottom/>
      <diagonal/>
    </border>
    <border>
      <left style="double">
        <color indexed="57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thin">
        <color indexed="64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 style="double">
        <color indexed="57"/>
      </bottom>
      <diagonal/>
    </border>
    <border>
      <left/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/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64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</borders>
  <cellStyleXfs count="2">
    <xf numFmtId="0" fontId="0" fillId="0" borderId="0"/>
    <xf numFmtId="0" fontId="11" fillId="0" borderId="0"/>
  </cellStyleXfs>
  <cellXfs count="162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justify" vertical="top" wrapText="1"/>
    </xf>
    <xf numFmtId="2" fontId="0" fillId="0" borderId="0" xfId="0" applyNumberFormat="1" applyBorder="1"/>
    <xf numFmtId="49" fontId="0" fillId="0" borderId="0" xfId="0" applyNumberFormat="1" applyBorder="1"/>
    <xf numFmtId="49" fontId="0" fillId="0" borderId="0" xfId="0" applyNumberFormat="1" applyFill="1" applyBorder="1" applyAlignment="1">
      <alignment horizontal="left" vertical="top" wrapText="1"/>
    </xf>
    <xf numFmtId="2" fontId="4" fillId="0" borderId="0" xfId="0" applyNumberFormat="1" applyFont="1" applyFill="1" applyBorder="1"/>
    <xf numFmtId="49" fontId="4" fillId="0" borderId="0" xfId="0" applyNumberFormat="1" applyFon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justify" vertical="top" wrapText="1"/>
    </xf>
    <xf numFmtId="2" fontId="0" fillId="0" borderId="1" xfId="0" applyNumberFormat="1" applyBorder="1"/>
    <xf numFmtId="0" fontId="1" fillId="0" borderId="2" xfId="0" applyNumberFormat="1" applyFont="1" applyBorder="1" applyAlignment="1">
      <alignment horizontal="justify" vertical="top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right" vertical="top"/>
    </xf>
    <xf numFmtId="49" fontId="0" fillId="0" borderId="3" xfId="0" applyNumberFormat="1" applyFill="1" applyBorder="1" applyAlignment="1">
      <alignment horizontal="left" vertical="top" wrapText="1"/>
    </xf>
    <xf numFmtId="2" fontId="0" fillId="0" borderId="3" xfId="0" applyNumberFormat="1" applyBorder="1" applyAlignment="1">
      <alignment horizontal="right" wrapText="1"/>
    </xf>
    <xf numFmtId="165" fontId="0" fillId="0" borderId="3" xfId="0" applyNumberFormat="1" applyBorder="1" applyAlignment="1">
      <alignment horizontal="right" wrapText="1"/>
    </xf>
    <xf numFmtId="2" fontId="0" fillId="0" borderId="3" xfId="0" applyNumberFormat="1" applyBorder="1" applyAlignment="1">
      <alignment horizontal="center" wrapText="1"/>
    </xf>
    <xf numFmtId="2" fontId="0" fillId="0" borderId="3" xfId="0" applyNumberFormat="1" applyFill="1" applyBorder="1" applyAlignment="1">
      <alignment horizontal="right" vertical="top" wrapText="1"/>
    </xf>
    <xf numFmtId="2" fontId="0" fillId="0" borderId="4" xfId="0" applyNumberFormat="1" applyFill="1" applyBorder="1" applyAlignment="1">
      <alignment horizontal="right" vertical="top" wrapText="1"/>
    </xf>
    <xf numFmtId="1" fontId="0" fillId="0" borderId="2" xfId="0" applyNumberFormat="1" applyFill="1" applyBorder="1" applyAlignment="1">
      <alignment horizontal="right" vertical="top"/>
    </xf>
    <xf numFmtId="2" fontId="0" fillId="0" borderId="2" xfId="0" applyNumberFormat="1" applyBorder="1" applyAlignment="1">
      <alignment horizontal="right" vertical="top" wrapText="1"/>
    </xf>
    <xf numFmtId="2" fontId="0" fillId="0" borderId="3" xfId="0" applyNumberFormat="1" applyBorder="1" applyAlignment="1">
      <alignment horizontal="right" vertical="top" wrapText="1"/>
    </xf>
    <xf numFmtId="0" fontId="0" fillId="0" borderId="3" xfId="0" applyNumberFormat="1" applyBorder="1" applyAlignment="1">
      <alignment horizontal="justify" vertical="top" wrapText="1"/>
    </xf>
    <xf numFmtId="0" fontId="7" fillId="0" borderId="3" xfId="0" applyNumberFormat="1" applyFont="1" applyBorder="1" applyAlignment="1">
      <alignment horizontal="justify" vertical="top" wrapText="1"/>
    </xf>
    <xf numFmtId="165" fontId="0" fillId="0" borderId="3" xfId="0" applyNumberForma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justify" vertical="top" wrapText="1"/>
    </xf>
    <xf numFmtId="49" fontId="0" fillId="0" borderId="3" xfId="0" applyNumberFormat="1" applyFill="1" applyBorder="1" applyAlignment="1">
      <alignment horizontal="center" vertical="top"/>
    </xf>
    <xf numFmtId="0" fontId="0" fillId="0" borderId="3" xfId="0" applyNumberFormat="1" applyBorder="1" applyAlignment="1">
      <alignment horizontal="center" wrapText="1"/>
    </xf>
    <xf numFmtId="164" fontId="0" fillId="0" borderId="3" xfId="0" applyNumberFormat="1" applyBorder="1" applyAlignment="1">
      <alignment horizontal="justify"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right" vertical="top"/>
    </xf>
    <xf numFmtId="2" fontId="8" fillId="0" borderId="3" xfId="0" applyNumberFormat="1" applyFont="1" applyFill="1" applyBorder="1" applyAlignment="1">
      <alignment horizontal="right" wrapText="1"/>
    </xf>
    <xf numFmtId="49" fontId="8" fillId="0" borderId="3" xfId="0" applyNumberFormat="1" applyFont="1" applyFill="1" applyBorder="1" applyAlignment="1">
      <alignment horizontal="right" wrapText="1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49" fontId="0" fillId="0" borderId="11" xfId="0" applyNumberFormat="1" applyFill="1" applyBorder="1" applyAlignment="1">
      <alignment horizontal="right" vertical="top"/>
    </xf>
    <xf numFmtId="49" fontId="0" fillId="0" borderId="12" xfId="0" applyNumberFormat="1" applyFill="1" applyBorder="1" applyAlignment="1">
      <alignment horizontal="left" vertical="top" wrapText="1"/>
    </xf>
    <xf numFmtId="2" fontId="0" fillId="0" borderId="12" xfId="0" applyNumberFormat="1" applyBorder="1" applyAlignment="1">
      <alignment horizontal="right" wrapText="1"/>
    </xf>
    <xf numFmtId="165" fontId="0" fillId="0" borderId="12" xfId="0" applyNumberFormat="1" applyBorder="1" applyAlignment="1">
      <alignment horizontal="right" wrapText="1"/>
    </xf>
    <xf numFmtId="2" fontId="0" fillId="0" borderId="12" xfId="0" applyNumberFormat="1" applyBorder="1" applyAlignment="1">
      <alignment horizontal="center" wrapText="1"/>
    </xf>
    <xf numFmtId="2" fontId="0" fillId="0" borderId="12" xfId="0" applyNumberFormat="1" applyFill="1" applyBorder="1" applyAlignment="1">
      <alignment horizontal="righ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164" fontId="3" fillId="0" borderId="12" xfId="0" applyNumberFormat="1" applyFont="1" applyBorder="1" applyAlignment="1">
      <alignment horizontal="justify" vertical="top" wrapText="1"/>
    </xf>
    <xf numFmtId="49" fontId="0" fillId="0" borderId="12" xfId="0" applyNumberForma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49" fontId="0" fillId="0" borderId="13" xfId="0" applyNumberFormat="1" applyFill="1" applyBorder="1" applyAlignment="1">
      <alignment horizontal="right" vertical="top"/>
    </xf>
    <xf numFmtId="49" fontId="0" fillId="0" borderId="13" xfId="0" applyNumberFormat="1" applyFill="1" applyBorder="1" applyAlignment="1">
      <alignment horizontal="center" vertical="top"/>
    </xf>
    <xf numFmtId="49" fontId="0" fillId="0" borderId="13" xfId="0" applyNumberFormat="1" applyFill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 vertical="top" wrapText="1"/>
    </xf>
    <xf numFmtId="2" fontId="4" fillId="0" borderId="15" xfId="0" applyNumberFormat="1" applyFont="1" applyBorder="1" applyAlignment="1">
      <alignment horizontal="right" wrapText="1"/>
    </xf>
    <xf numFmtId="0" fontId="4" fillId="0" borderId="15" xfId="0" applyNumberFormat="1" applyFont="1" applyBorder="1" applyAlignment="1">
      <alignment horizontal="right" wrapText="1"/>
    </xf>
    <xf numFmtId="0" fontId="4" fillId="0" borderId="15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right" vertical="top" wrapText="1"/>
    </xf>
    <xf numFmtId="0" fontId="1" fillId="0" borderId="16" xfId="0" applyFont="1" applyBorder="1"/>
    <xf numFmtId="0" fontId="1" fillId="0" borderId="3" xfId="0" applyNumberFormat="1" applyFont="1" applyFill="1" applyBorder="1" applyAlignment="1">
      <alignment horizontal="justify" vertical="top" wrapText="1"/>
    </xf>
    <xf numFmtId="0" fontId="0" fillId="3" borderId="1" xfId="0" applyFill="1" applyBorder="1"/>
    <xf numFmtId="0" fontId="5" fillId="3" borderId="9" xfId="0" applyFont="1" applyFill="1" applyBorder="1" applyAlignment="1">
      <alignment horizontal="center"/>
    </xf>
    <xf numFmtId="2" fontId="5" fillId="3" borderId="3" xfId="0" applyNumberFormat="1" applyFont="1" applyFill="1" applyBorder="1" applyAlignment="1">
      <alignment horizontal="center" vertical="center" wrapText="1"/>
    </xf>
    <xf numFmtId="2" fontId="0" fillId="3" borderId="12" xfId="0" applyNumberFormat="1" applyFill="1" applyBorder="1" applyAlignment="1">
      <alignment horizontal="center" wrapText="1"/>
    </xf>
    <xf numFmtId="2" fontId="0" fillId="3" borderId="3" xfId="0" applyNumberFormat="1" applyFill="1" applyBorder="1" applyAlignment="1">
      <alignment horizontal="right" vertical="top" wrapText="1"/>
    </xf>
    <xf numFmtId="2" fontId="0" fillId="3" borderId="3" xfId="0" applyNumberFormat="1" applyFill="1" applyBorder="1" applyAlignment="1">
      <alignment horizontal="center" wrapText="1"/>
    </xf>
    <xf numFmtId="2" fontId="4" fillId="3" borderId="15" xfId="0" applyNumberFormat="1" applyFont="1" applyFill="1" applyBorder="1" applyAlignment="1">
      <alignment horizontal="right" vertical="top" wrapText="1"/>
    </xf>
    <xf numFmtId="0" fontId="0" fillId="3" borderId="0" xfId="0" applyFill="1" applyBorder="1"/>
    <xf numFmtId="0" fontId="0" fillId="3" borderId="17" xfId="0" applyFill="1" applyBorder="1"/>
    <xf numFmtId="0" fontId="5" fillId="3" borderId="18" xfId="0" applyFont="1" applyFill="1" applyBorder="1" applyAlignment="1">
      <alignment horizontal="center"/>
    </xf>
    <xf numFmtId="49" fontId="5" fillId="3" borderId="4" xfId="0" applyNumberFormat="1" applyFont="1" applyFill="1" applyBorder="1" applyAlignment="1">
      <alignment vertical="center" wrapText="1"/>
    </xf>
    <xf numFmtId="2" fontId="0" fillId="3" borderId="19" xfId="0" applyNumberFormat="1" applyFill="1" applyBorder="1" applyAlignment="1">
      <alignment horizontal="right" vertical="top" wrapText="1"/>
    </xf>
    <xf numFmtId="2" fontId="0" fillId="3" borderId="4" xfId="0" applyNumberFormat="1" applyFill="1" applyBorder="1" applyAlignment="1">
      <alignment horizontal="right" vertical="top" wrapText="1"/>
    </xf>
    <xf numFmtId="2" fontId="9" fillId="3" borderId="19" xfId="0" applyNumberFormat="1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right" wrapText="1"/>
    </xf>
    <xf numFmtId="49" fontId="4" fillId="3" borderId="0" xfId="0" applyNumberFormat="1" applyFont="1" applyFill="1" applyBorder="1"/>
    <xf numFmtId="0" fontId="0" fillId="0" borderId="3" xfId="0" applyNumberFormat="1" applyFill="1" applyBorder="1" applyAlignment="1">
      <alignment horizontal="justify" vertical="top" wrapText="1"/>
    </xf>
    <xf numFmtId="0" fontId="7" fillId="0" borderId="3" xfId="0" applyNumberFormat="1" applyFont="1" applyFill="1" applyBorder="1" applyAlignment="1">
      <alignment horizontal="justify" vertical="top" wrapText="1"/>
    </xf>
    <xf numFmtId="165" fontId="0" fillId="0" borderId="3" xfId="0" applyNumberFormat="1" applyFill="1" applyBorder="1" applyAlignment="1">
      <alignment horizontal="right" vertical="top" wrapText="1"/>
    </xf>
    <xf numFmtId="2" fontId="0" fillId="0" borderId="3" xfId="0" applyNumberFormat="1" applyFill="1" applyBorder="1" applyAlignment="1">
      <alignment horizontal="center" wrapText="1"/>
    </xf>
    <xf numFmtId="2" fontId="0" fillId="0" borderId="3" xfId="0" applyNumberFormat="1" applyFill="1" applyBorder="1" applyAlignment="1">
      <alignment horizontal="right" wrapText="1"/>
    </xf>
    <xf numFmtId="0" fontId="1" fillId="0" borderId="3" xfId="0" applyNumberFormat="1" applyFont="1" applyFill="1" applyBorder="1" applyAlignment="1">
      <alignment horizontal="center" wrapText="1"/>
    </xf>
    <xf numFmtId="0" fontId="0" fillId="0" borderId="3" xfId="0" applyNumberFormat="1" applyFill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right" vertical="top" wrapText="1"/>
    </xf>
    <xf numFmtId="10" fontId="0" fillId="0" borderId="1" xfId="0" applyNumberFormat="1" applyBorder="1" applyAlignment="1">
      <alignment horizontal="center"/>
    </xf>
    <xf numFmtId="10" fontId="4" fillId="0" borderId="15" xfId="0" applyNumberFormat="1" applyFont="1" applyBorder="1" applyAlignment="1">
      <alignment horizontal="center" wrapText="1"/>
    </xf>
    <xf numFmtId="10" fontId="0" fillId="0" borderId="0" xfId="0" applyNumberFormat="1" applyBorder="1" applyAlignment="1">
      <alignment horizontal="center"/>
    </xf>
    <xf numFmtId="4" fontId="0" fillId="0" borderId="3" xfId="0" applyNumberFormat="1" applyFill="1" applyBorder="1" applyAlignment="1">
      <alignment horizontal="right" vertical="top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0" fillId="0" borderId="12" xfId="0" applyNumberFormat="1" applyFill="1" applyBorder="1" applyAlignment="1">
      <alignment horizontal="right" vertical="top" wrapText="1"/>
    </xf>
    <xf numFmtId="4" fontId="4" fillId="0" borderId="15" xfId="0" applyNumberFormat="1" applyFont="1" applyBorder="1" applyAlignment="1">
      <alignment horizontal="right" vertical="top" wrapText="1"/>
    </xf>
    <xf numFmtId="1" fontId="0" fillId="0" borderId="0" xfId="0" applyNumberFormat="1" applyFill="1" applyBorder="1" applyAlignment="1">
      <alignment horizontal="center" vertical="top"/>
    </xf>
    <xf numFmtId="0" fontId="0" fillId="0" borderId="0" xfId="0" applyFill="1" applyBorder="1"/>
    <xf numFmtId="10" fontId="0" fillId="4" borderId="3" xfId="0" applyNumberFormat="1" applyFill="1" applyBorder="1" applyAlignment="1">
      <alignment horizontal="center" wrapText="1"/>
    </xf>
    <xf numFmtId="10" fontId="0" fillId="4" borderId="12" xfId="0" applyNumberFormat="1" applyFill="1" applyBorder="1" applyAlignment="1">
      <alignment horizontal="center" wrapText="1"/>
    </xf>
    <xf numFmtId="10" fontId="1" fillId="4" borderId="3" xfId="0" applyNumberFormat="1" applyFont="1" applyFill="1" applyBorder="1" applyAlignment="1">
      <alignment horizontal="center" wrapText="1"/>
    </xf>
    <xf numFmtId="0" fontId="1" fillId="0" borderId="0" xfId="0" applyFont="1" applyBorder="1"/>
    <xf numFmtId="1" fontId="1" fillId="0" borderId="11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left" vertical="top" wrapText="1"/>
    </xf>
    <xf numFmtId="164" fontId="1" fillId="0" borderId="12" xfId="0" applyNumberFormat="1" applyFont="1" applyBorder="1" applyAlignment="1">
      <alignment horizontal="justify" vertical="top" wrapText="1"/>
    </xf>
    <xf numFmtId="166" fontId="1" fillId="0" borderId="12" xfId="0" applyNumberFormat="1" applyFont="1" applyBorder="1" applyAlignment="1">
      <alignment horizontal="right" wrapText="1"/>
    </xf>
    <xf numFmtId="167" fontId="1" fillId="0" borderId="12" xfId="0" applyNumberFormat="1" applyFont="1" applyBorder="1" applyAlignment="1">
      <alignment horizontal="right" wrapText="1"/>
    </xf>
    <xf numFmtId="0" fontId="1" fillId="0" borderId="12" xfId="0" applyNumberFormat="1" applyFont="1" applyBorder="1" applyAlignment="1">
      <alignment horizontal="center" wrapText="1"/>
    </xf>
    <xf numFmtId="168" fontId="1" fillId="0" borderId="12" xfId="0" applyNumberFormat="1" applyFont="1" applyBorder="1" applyAlignment="1">
      <alignment horizontal="right" wrapText="1"/>
    </xf>
    <xf numFmtId="10" fontId="1" fillId="4" borderId="12" xfId="0" applyNumberFormat="1" applyFont="1" applyFill="1" applyBorder="1" applyAlignment="1">
      <alignment horizontal="center" wrapText="1"/>
    </xf>
    <xf numFmtId="2" fontId="1" fillId="0" borderId="12" xfId="0" applyNumberFormat="1" applyFont="1" applyBorder="1" applyAlignment="1">
      <alignment horizontal="center" wrapText="1"/>
    </xf>
    <xf numFmtId="168" fontId="1" fillId="3" borderId="12" xfId="0" applyNumberFormat="1" applyFont="1" applyFill="1" applyBorder="1" applyAlignment="1">
      <alignment horizontal="right" wrapText="1"/>
    </xf>
    <xf numFmtId="168" fontId="1" fillId="0" borderId="12" xfId="0" applyNumberFormat="1" applyFont="1" applyFill="1" applyBorder="1" applyAlignment="1">
      <alignment horizontal="right" vertical="top" wrapText="1"/>
    </xf>
    <xf numFmtId="2" fontId="1" fillId="0" borderId="12" xfId="0" applyNumberFormat="1" applyFont="1" applyFill="1" applyBorder="1" applyAlignment="1">
      <alignment horizontal="right" vertical="top" wrapText="1"/>
    </xf>
    <xf numFmtId="2" fontId="1" fillId="0" borderId="12" xfId="0" applyNumberFormat="1" applyFont="1" applyBorder="1" applyAlignment="1">
      <alignment horizontal="right" vertical="top" wrapText="1"/>
    </xf>
    <xf numFmtId="2" fontId="1" fillId="3" borderId="19" xfId="0" applyNumberFormat="1" applyFont="1" applyFill="1" applyBorder="1" applyAlignment="1">
      <alignment horizontal="right" vertical="top" wrapText="1"/>
    </xf>
    <xf numFmtId="2" fontId="1" fillId="0" borderId="12" xfId="0" applyNumberFormat="1" applyFont="1" applyBorder="1" applyAlignment="1">
      <alignment horizontal="right" wrapText="1"/>
    </xf>
    <xf numFmtId="168" fontId="1" fillId="3" borderId="12" xfId="0" applyNumberFormat="1" applyFont="1" applyFill="1" applyBorder="1" applyAlignment="1">
      <alignment horizontal="center" wrapText="1"/>
    </xf>
    <xf numFmtId="1" fontId="1" fillId="0" borderId="2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166" fontId="1" fillId="0" borderId="3" xfId="0" applyNumberFormat="1" applyFont="1" applyBorder="1" applyAlignment="1">
      <alignment horizontal="right" vertical="top" wrapText="1"/>
    </xf>
    <xf numFmtId="167" fontId="1" fillId="0" borderId="3" xfId="0" applyNumberFormat="1" applyFont="1" applyBorder="1" applyAlignment="1">
      <alignment horizontal="right" vertical="top" wrapText="1"/>
    </xf>
    <xf numFmtId="168" fontId="1" fillId="0" borderId="3" xfId="0" applyNumberFormat="1" applyFont="1" applyBorder="1" applyAlignment="1">
      <alignment horizontal="right" wrapText="1"/>
    </xf>
    <xf numFmtId="2" fontId="1" fillId="0" borderId="3" xfId="0" applyNumberFormat="1" applyFont="1" applyBorder="1" applyAlignment="1">
      <alignment horizontal="center" wrapText="1"/>
    </xf>
    <xf numFmtId="168" fontId="1" fillId="3" borderId="3" xfId="0" applyNumberFormat="1" applyFont="1" applyFill="1" applyBorder="1" applyAlignment="1">
      <alignment horizontal="right" vertical="top" wrapText="1"/>
    </xf>
    <xf numFmtId="168" fontId="1" fillId="0" borderId="3" xfId="0" applyNumberFormat="1" applyFont="1" applyFill="1" applyBorder="1" applyAlignment="1">
      <alignment horizontal="right" vertical="top" wrapText="1"/>
    </xf>
    <xf numFmtId="2" fontId="1" fillId="3" borderId="4" xfId="0" applyNumberFormat="1" applyFont="1" applyFill="1" applyBorder="1" applyAlignment="1">
      <alignment horizontal="right" vertical="top" wrapText="1"/>
    </xf>
    <xf numFmtId="10" fontId="1" fillId="4" borderId="3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2" fontId="12" fillId="0" borderId="3" xfId="0" applyNumberFormat="1" applyFont="1" applyFill="1" applyBorder="1" applyAlignment="1">
      <alignment horizontal="right" vertical="top" wrapText="1"/>
    </xf>
    <xf numFmtId="10" fontId="1" fillId="4" borderId="3" xfId="0" quotePrefix="1" applyNumberFormat="1" applyFont="1" applyFill="1" applyBorder="1" applyAlignment="1">
      <alignment horizontal="center" vertical="top" wrapText="1"/>
    </xf>
    <xf numFmtId="168" fontId="2" fillId="0" borderId="12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2" fontId="2" fillId="3" borderId="19" xfId="0" applyNumberFormat="1" applyFont="1" applyFill="1" applyBorder="1" applyAlignment="1">
      <alignment horizontal="center" vertical="center" wrapText="1"/>
    </xf>
    <xf numFmtId="4" fontId="4" fillId="3" borderId="20" xfId="0" applyNumberFormat="1" applyFont="1" applyFill="1" applyBorder="1" applyAlignment="1">
      <alignment horizontal="right" vertical="top" wrapText="1"/>
    </xf>
    <xf numFmtId="0" fontId="10" fillId="0" borderId="0" xfId="0" applyFont="1" applyBorder="1" applyAlignment="1">
      <alignment horizontal="left" vertical="center" wrapText="1"/>
    </xf>
    <xf numFmtId="10" fontId="5" fillId="4" borderId="9" xfId="0" applyNumberFormat="1" applyFont="1" applyFill="1" applyBorder="1" applyAlignment="1">
      <alignment horizontal="center" vertical="center" wrapText="1"/>
    </xf>
    <xf numFmtId="10" fontId="5" fillId="4" borderId="2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Border="1" applyAlignment="1">
      <alignment horizontal="justify" vertical="top" wrapText="1"/>
    </xf>
    <xf numFmtId="166" fontId="1" fillId="0" borderId="3" xfId="0" applyNumberFormat="1" applyFont="1" applyBorder="1" applyAlignment="1">
      <alignment horizontal="right" wrapText="1"/>
    </xf>
    <xf numFmtId="167" fontId="1" fillId="0" borderId="3" xfId="0" applyNumberFormat="1" applyFont="1" applyBorder="1" applyAlignment="1">
      <alignment horizontal="right" wrapText="1"/>
    </xf>
    <xf numFmtId="2" fontId="1" fillId="0" borderId="3" xfId="0" applyNumberFormat="1" applyFont="1" applyBorder="1" applyAlignment="1">
      <alignment horizontal="right" wrapText="1"/>
    </xf>
    <xf numFmtId="168" fontId="1" fillId="3" borderId="3" xfId="0" applyNumberFormat="1" applyFont="1" applyFill="1" applyBorder="1" applyAlignment="1">
      <alignment horizontal="center" wrapText="1"/>
    </xf>
    <xf numFmtId="168" fontId="2" fillId="0" borderId="3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10" fontId="1" fillId="0" borderId="3" xfId="0" applyNumberFormat="1" applyFont="1" applyBorder="1" applyAlignment="1">
      <alignment horizontal="right" wrapText="1"/>
    </xf>
    <xf numFmtId="170" fontId="1" fillId="0" borderId="3" xfId="0" applyNumberFormat="1" applyFont="1" applyBorder="1" applyAlignment="1">
      <alignment horizontal="right" wrapText="1"/>
    </xf>
  </cellXfs>
  <cellStyles count="2">
    <cellStyle name="0,0_x000d__x000a_NA_x000d__x000a_" xfId="1"/>
    <cellStyle name="Normale" xfId="0" builtinId="0"/>
  </cellStyles>
  <dxfs count="40"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ACCA.Misurazioni'">
  <Schema ID="Schema14" Namespace="ACCA.Misurazioni">
    <xsd:schema xmlns:xsd="http://www.w3.org/2001/XMLSchema" xmlns:ns0="ACCA.Misurazioni" xmlns="" targetNamespace="ACCA.Misurazioni">
      <xsd:element nillable="true" name="Misurazioni">
        <xsd:complexType>
          <xsd:sequence minOccurs="0">
            <xsd:element minOccurs="0" maxOccurs="unbounded" nillable="true" name="ItemVC" form="qualified">
              <xsd:complexType>
                <xsd:attribute name="Nr" form="unqualified" type="xsd:string"/>
                <xsd:attribute name="Tar" form="unqualified" type="xsd:string"/>
                <xsd:attribute name="Des" form="unqualified" type="xsd:string"/>
                <xsd:attribute name="ParUg" form="unqualified" type="xsd:string"/>
                <xsd:attribute name="Lung" form="unqualified" type="xsd:string"/>
                <xsd:attribute name="Larg" form="unqualified" type="xsd:string"/>
                <xsd:attribute name="HPeso" form="unqualified" type="xsd:string"/>
                <xsd:attribute name="QT" form="unqualified" type="xsd:string"/>
                <xsd:attribute name="Prz" form="unqualified" type="xsd:string"/>
                <xsd:attribute name="Tot" form="unqualified" type="xsd:string"/>
                <xsd:attribute name="ClDes" form="unqualified" type="xsd:string"/>
                <xsd:attribute name="ClQT" form="unqualified" type="xsd:string"/>
                <xsd:attribute name="Line" form="unqualified" type="xsd:string"/>
              </xsd:complexType>
            </xsd:element>
          </xsd:sequence>
        </xsd:complexType>
      </xsd:element>
    </xsd:schema>
  </Schema>
  <Map ID="1" Name="Misurazioni_mapping" RootElement="Misurazioni" SchemaID="Schema14" ShowImportExportValidationErrors="false" AutoFit="false" Append="false" PreserveSortAFLayout="false" PreserveFormat="true">
    <DataBinding DataBindingName="Binding1"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T74"/>
  <sheetViews>
    <sheetView showGridLines="0" showZeros="0" tabSelected="1" view="pageBreakPreview" zoomScaleNormal="100" zoomScaleSheetLayoutView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B3" sqref="B3"/>
    </sheetView>
  </sheetViews>
  <sheetFormatPr defaultColWidth="9.28515625" defaultRowHeight="10.199999999999999" x14ac:dyDescent="0.2"/>
  <cols>
    <col min="1" max="1" width="1" style="2" customWidth="1"/>
    <col min="2" max="2" width="5.7109375" style="2" customWidth="1"/>
    <col min="3" max="3" width="17.7109375" style="3" hidden="1" customWidth="1"/>
    <col min="4" max="4" width="16.28515625" style="2" bestFit="1" customWidth="1"/>
    <col min="5" max="5" width="57.28515625" style="4" customWidth="1"/>
    <col min="6" max="9" width="10.85546875" style="2" customWidth="1"/>
    <col min="10" max="10" width="6.140625" style="3" customWidth="1"/>
    <col min="11" max="11" width="9.85546875" style="2" customWidth="1"/>
    <col min="12" max="12" width="8.7109375" style="101" customWidth="1"/>
    <col min="13" max="13" width="11.28515625" style="3" customWidth="1"/>
    <col min="14" max="14" width="12.28515625" style="82" customWidth="1"/>
    <col min="15" max="15" width="18" style="2" bestFit="1" customWidth="1"/>
    <col min="16" max="16" width="13.42578125" style="5" customWidth="1"/>
    <col min="17" max="17" width="14" style="2" customWidth="1"/>
    <col min="18" max="18" width="13.140625" style="82" customWidth="1"/>
    <col min="19" max="19" width="1.85546875" style="2" customWidth="1"/>
    <col min="20" max="20" width="9.42578125" style="2" bestFit="1" customWidth="1"/>
    <col min="21" max="251" width="9.28515625" style="2"/>
    <col min="252" max="253" width="11.140625" style="2" customWidth="1"/>
    <col min="254" max="16384" width="9.28515625" style="2"/>
  </cols>
  <sheetData>
    <row r="1" spans="1:20" ht="11.4" thickTop="1" thickBot="1" x14ac:dyDescent="0.25">
      <c r="B1" s="73" t="s">
        <v>63</v>
      </c>
      <c r="C1" s="10"/>
      <c r="D1" s="11"/>
      <c r="E1" s="12"/>
      <c r="F1" s="11"/>
      <c r="G1" s="11"/>
      <c r="H1" s="11"/>
      <c r="I1" s="11"/>
      <c r="J1" s="10"/>
      <c r="K1" s="11"/>
      <c r="L1" s="99"/>
      <c r="M1" s="10"/>
      <c r="N1" s="75"/>
      <c r="O1" s="11"/>
      <c r="P1" s="13"/>
      <c r="Q1" s="11"/>
      <c r="R1" s="83"/>
    </row>
    <row r="2" spans="1:20" ht="10.8" thickTop="1" x14ac:dyDescent="0.2">
      <c r="A2" s="6"/>
      <c r="B2" s="45" t="s">
        <v>4</v>
      </c>
      <c r="C2" s="46" t="s">
        <v>23</v>
      </c>
      <c r="D2" s="46" t="s">
        <v>25</v>
      </c>
      <c r="E2" s="64" t="s">
        <v>65</v>
      </c>
      <c r="F2" s="42"/>
      <c r="G2" s="43" t="s">
        <v>5</v>
      </c>
      <c r="H2" s="43"/>
      <c r="I2" s="44"/>
      <c r="J2" s="47" t="s">
        <v>27</v>
      </c>
      <c r="K2" s="48" t="s">
        <v>6</v>
      </c>
      <c r="L2" s="148" t="s">
        <v>66</v>
      </c>
      <c r="M2" s="48" t="s">
        <v>28</v>
      </c>
      <c r="N2" s="76" t="s">
        <v>29</v>
      </c>
      <c r="O2" s="48" t="s">
        <v>29</v>
      </c>
      <c r="P2" s="49" t="s">
        <v>30</v>
      </c>
      <c r="Q2" s="48" t="s">
        <v>32</v>
      </c>
      <c r="R2" s="84" t="s">
        <v>38</v>
      </c>
      <c r="S2" s="1"/>
      <c r="T2" s="1"/>
    </row>
    <row r="3" spans="1:20" ht="20.399999999999999" x14ac:dyDescent="0.2">
      <c r="B3" s="14" t="s">
        <v>7</v>
      </c>
      <c r="C3" s="15" t="s">
        <v>24</v>
      </c>
      <c r="D3" s="15" t="s">
        <v>8</v>
      </c>
      <c r="E3" s="16" t="s">
        <v>9</v>
      </c>
      <c r="F3" s="17" t="s">
        <v>10</v>
      </c>
      <c r="G3" s="17" t="s">
        <v>11</v>
      </c>
      <c r="H3" s="16" t="s">
        <v>12</v>
      </c>
      <c r="I3" s="16" t="s">
        <v>13</v>
      </c>
      <c r="J3" s="16" t="s">
        <v>26</v>
      </c>
      <c r="K3" s="17" t="s">
        <v>14</v>
      </c>
      <c r="L3" s="149"/>
      <c r="M3" s="18" t="s">
        <v>35</v>
      </c>
      <c r="N3" s="77" t="s">
        <v>36</v>
      </c>
      <c r="O3" s="19" t="s">
        <v>37</v>
      </c>
      <c r="P3" s="18" t="s">
        <v>31</v>
      </c>
      <c r="Q3" s="20" t="s">
        <v>33</v>
      </c>
      <c r="R3" s="85" t="s">
        <v>34</v>
      </c>
    </row>
    <row r="4" spans="1:20" ht="13.2" x14ac:dyDescent="0.2">
      <c r="B4" s="28"/>
      <c r="C4" s="56" t="s">
        <v>60</v>
      </c>
      <c r="D4" s="51"/>
      <c r="E4" s="57" t="s">
        <v>59</v>
      </c>
      <c r="F4" s="52"/>
      <c r="G4" s="52"/>
      <c r="H4" s="53"/>
      <c r="I4" s="53"/>
      <c r="J4" s="52"/>
      <c r="K4" s="52"/>
      <c r="L4" s="109"/>
      <c r="M4" s="54"/>
      <c r="N4" s="78"/>
      <c r="O4" s="104"/>
      <c r="P4" s="55"/>
      <c r="Q4" s="55">
        <f>J4*O4</f>
        <v>0</v>
      </c>
      <c r="R4" s="86"/>
    </row>
    <row r="5" spans="1:20" ht="275.39999999999998" x14ac:dyDescent="0.2">
      <c r="B5" s="39" t="s">
        <v>54</v>
      </c>
      <c r="C5" s="35"/>
      <c r="D5" s="31" t="s">
        <v>40</v>
      </c>
      <c r="E5" s="32" t="s">
        <v>43</v>
      </c>
      <c r="F5" s="30"/>
      <c r="G5" s="30"/>
      <c r="H5" s="33"/>
      <c r="I5" s="33"/>
      <c r="J5" s="36"/>
      <c r="K5" s="23"/>
      <c r="L5" s="108"/>
      <c r="M5" s="25"/>
      <c r="N5" s="79"/>
      <c r="O5" s="102"/>
      <c r="P5" s="26"/>
      <c r="Q5" s="30">
        <f t="shared" ref="Q5:Q29" si="0">P5*K5</f>
        <v>0</v>
      </c>
      <c r="R5" s="87"/>
    </row>
    <row r="6" spans="1:20" x14ac:dyDescent="0.2">
      <c r="B6" s="21"/>
      <c r="C6" s="35"/>
      <c r="D6" s="31"/>
      <c r="E6" s="31" t="s">
        <v>16</v>
      </c>
      <c r="F6" s="30"/>
      <c r="G6" s="30"/>
      <c r="H6" s="33"/>
      <c r="I6" s="33"/>
      <c r="J6" s="36"/>
      <c r="K6" s="23"/>
      <c r="L6" s="108"/>
      <c r="M6" s="25"/>
      <c r="N6" s="79"/>
      <c r="O6" s="102"/>
      <c r="P6" s="26"/>
      <c r="Q6" s="30">
        <f t="shared" si="0"/>
        <v>0</v>
      </c>
      <c r="R6" s="87"/>
    </row>
    <row r="7" spans="1:20" x14ac:dyDescent="0.2">
      <c r="B7" s="21"/>
      <c r="C7" s="35"/>
      <c r="D7" s="31"/>
      <c r="E7" s="31" t="s">
        <v>18</v>
      </c>
      <c r="F7" s="30">
        <v>250</v>
      </c>
      <c r="G7" s="30"/>
      <c r="H7" s="33"/>
      <c r="I7" s="33"/>
      <c r="J7" s="36"/>
      <c r="K7" s="23">
        <f>ROUND(PRODUCT(F7:I7),2)</f>
        <v>250</v>
      </c>
      <c r="L7" s="108"/>
      <c r="M7" s="25"/>
      <c r="N7" s="79"/>
      <c r="O7" s="102"/>
      <c r="P7" s="26"/>
      <c r="Q7" s="30">
        <f t="shared" si="0"/>
        <v>0</v>
      </c>
      <c r="R7" s="87"/>
    </row>
    <row r="8" spans="1:20" s="107" customFormat="1" x14ac:dyDescent="0.2">
      <c r="B8" s="21"/>
      <c r="C8" s="35"/>
      <c r="D8" s="91"/>
      <c r="E8" s="26"/>
      <c r="F8" s="26"/>
      <c r="G8" s="26"/>
      <c r="H8" s="93"/>
      <c r="I8" s="93"/>
      <c r="J8" s="97"/>
      <c r="K8" s="95"/>
      <c r="L8" s="108"/>
      <c r="M8" s="94"/>
      <c r="N8" s="26"/>
      <c r="O8" s="102"/>
      <c r="P8" s="26"/>
      <c r="Q8" s="26">
        <f t="shared" si="0"/>
        <v>0</v>
      </c>
      <c r="R8" s="27"/>
    </row>
    <row r="9" spans="1:20" s="107" customFormat="1" x14ac:dyDescent="0.2">
      <c r="B9" s="21"/>
      <c r="C9" s="35"/>
      <c r="D9" s="91"/>
      <c r="E9" s="38" t="s">
        <v>17</v>
      </c>
      <c r="F9" s="26"/>
      <c r="G9" s="26"/>
      <c r="H9" s="93"/>
      <c r="I9" s="93"/>
      <c r="J9" s="96" t="s">
        <v>62</v>
      </c>
      <c r="K9" s="95">
        <f>ROUND(SUM(K6:K8),2)</f>
        <v>250</v>
      </c>
      <c r="L9" s="110">
        <v>0</v>
      </c>
      <c r="M9" s="94">
        <v>67.17</v>
      </c>
      <c r="N9" s="26">
        <f>ROUND(PRODUCT(K9:M9),2)</f>
        <v>0</v>
      </c>
      <c r="O9" s="102"/>
      <c r="P9" s="38">
        <f>M9*0.04</f>
        <v>2.6868000000000003</v>
      </c>
      <c r="Q9" s="26">
        <f>P9*K9*L9</f>
        <v>0</v>
      </c>
      <c r="R9" s="27"/>
    </row>
    <row r="10" spans="1:20" x14ac:dyDescent="0.2">
      <c r="B10" s="29"/>
      <c r="C10" s="30"/>
      <c r="D10" s="91"/>
      <c r="E10" s="140" t="s">
        <v>69</v>
      </c>
      <c r="F10" s="26"/>
      <c r="G10" s="26"/>
      <c r="H10" s="93"/>
      <c r="I10" s="93"/>
      <c r="J10" s="98"/>
      <c r="K10" s="136">
        <v>250</v>
      </c>
      <c r="L10" s="141">
        <v>1</v>
      </c>
      <c r="M10" s="139">
        <f>M9</f>
        <v>67.17</v>
      </c>
      <c r="N10" s="26">
        <f>PRODUCT(K10:M10)</f>
        <v>16792.5</v>
      </c>
      <c r="O10" s="102"/>
      <c r="P10" s="38">
        <f>P9</f>
        <v>2.6868000000000003</v>
      </c>
      <c r="Q10" s="26">
        <f>P10*K10*L10</f>
        <v>671.7</v>
      </c>
      <c r="R10" s="27"/>
      <c r="T10" s="111"/>
    </row>
    <row r="11" spans="1:20" s="107" customFormat="1" x14ac:dyDescent="0.2">
      <c r="B11" s="21"/>
      <c r="C11" s="35"/>
      <c r="D11" s="91"/>
      <c r="E11" s="26" t="s">
        <v>18</v>
      </c>
      <c r="F11" s="26"/>
      <c r="G11" s="26"/>
      <c r="H11" s="93"/>
      <c r="I11" s="93"/>
      <c r="J11" s="97"/>
      <c r="K11" s="95"/>
      <c r="L11" s="108"/>
      <c r="M11" s="94"/>
      <c r="N11" s="26"/>
      <c r="O11" s="102"/>
      <c r="P11" s="26"/>
      <c r="Q11" s="26">
        <f t="shared" si="0"/>
        <v>0</v>
      </c>
      <c r="R11" s="27"/>
    </row>
    <row r="12" spans="1:20" s="107" customFormat="1" ht="275.39999999999998" x14ac:dyDescent="0.2">
      <c r="B12" s="39" t="s">
        <v>64</v>
      </c>
      <c r="C12" s="35"/>
      <c r="D12" s="91" t="s">
        <v>41</v>
      </c>
      <c r="E12" s="92" t="s">
        <v>44</v>
      </c>
      <c r="F12" s="26"/>
      <c r="G12" s="26"/>
      <c r="H12" s="93"/>
      <c r="I12" s="93"/>
      <c r="J12" s="97"/>
      <c r="K12" s="95"/>
      <c r="L12" s="108"/>
      <c r="M12" s="94"/>
      <c r="N12" s="26"/>
      <c r="O12" s="102"/>
      <c r="P12" s="26"/>
      <c r="Q12" s="26">
        <f t="shared" si="0"/>
        <v>0</v>
      </c>
      <c r="R12" s="27"/>
    </row>
    <row r="13" spans="1:20" s="107" customFormat="1" x14ac:dyDescent="0.2">
      <c r="B13" s="21"/>
      <c r="C13" s="35"/>
      <c r="D13" s="91"/>
      <c r="E13" s="91" t="s">
        <v>16</v>
      </c>
      <c r="F13" s="26"/>
      <c r="G13" s="26"/>
      <c r="H13" s="93"/>
      <c r="I13" s="93"/>
      <c r="J13" s="97"/>
      <c r="K13" s="95"/>
      <c r="L13" s="108"/>
      <c r="M13" s="94"/>
      <c r="N13" s="26"/>
      <c r="O13" s="102"/>
      <c r="P13" s="26"/>
      <c r="Q13" s="26">
        <f t="shared" si="0"/>
        <v>0</v>
      </c>
      <c r="R13" s="27"/>
    </row>
    <row r="14" spans="1:20" s="107" customFormat="1" x14ac:dyDescent="0.2">
      <c r="B14" s="21"/>
      <c r="C14" s="35"/>
      <c r="D14" s="91"/>
      <c r="E14" s="91" t="s">
        <v>18</v>
      </c>
      <c r="F14" s="26">
        <v>3125</v>
      </c>
      <c r="G14" s="26"/>
      <c r="H14" s="93"/>
      <c r="I14" s="93"/>
      <c r="J14" s="97"/>
      <c r="K14" s="95">
        <f>ROUND(PRODUCT(F14:I14),2)</f>
        <v>3125</v>
      </c>
      <c r="L14" s="108"/>
      <c r="M14" s="94"/>
      <c r="N14" s="26"/>
      <c r="O14" s="102"/>
      <c r="P14" s="26"/>
      <c r="Q14" s="26">
        <f t="shared" si="0"/>
        <v>0</v>
      </c>
      <c r="R14" s="27"/>
    </row>
    <row r="15" spans="1:20" s="107" customFormat="1" x14ac:dyDescent="0.2">
      <c r="B15" s="21"/>
      <c r="C15" s="35"/>
      <c r="D15" s="91"/>
      <c r="E15" s="26"/>
      <c r="F15" s="26"/>
      <c r="G15" s="26"/>
      <c r="H15" s="93"/>
      <c r="I15" s="93"/>
      <c r="J15" s="97"/>
      <c r="K15" s="95"/>
      <c r="L15" s="108"/>
      <c r="M15" s="94"/>
      <c r="N15" s="26"/>
      <c r="O15" s="102"/>
      <c r="P15" s="26"/>
      <c r="Q15" s="26">
        <f t="shared" si="0"/>
        <v>0</v>
      </c>
      <c r="R15" s="27"/>
    </row>
    <row r="16" spans="1:20" s="107" customFormat="1" x14ac:dyDescent="0.2">
      <c r="B16" s="21"/>
      <c r="C16" s="35"/>
      <c r="D16" s="91"/>
      <c r="E16" s="38" t="s">
        <v>17</v>
      </c>
      <c r="F16" s="26"/>
      <c r="G16" s="26"/>
      <c r="H16" s="93"/>
      <c r="I16" s="93"/>
      <c r="J16" s="96" t="s">
        <v>62</v>
      </c>
      <c r="K16" s="95">
        <f>ROUND(SUM(K13:K15),2)</f>
        <v>3125</v>
      </c>
      <c r="L16" s="110">
        <v>0</v>
      </c>
      <c r="M16" s="94">
        <v>53.96</v>
      </c>
      <c r="N16" s="26">
        <f>ROUND(PRODUCT(K16:M16),2)</f>
        <v>0</v>
      </c>
      <c r="O16" s="102"/>
      <c r="P16" s="38">
        <f>M16*0.04</f>
        <v>2.1583999999999999</v>
      </c>
      <c r="Q16" s="26">
        <f>P16*K16*L16</f>
        <v>0</v>
      </c>
      <c r="R16" s="27"/>
    </row>
    <row r="17" spans="2:20" x14ac:dyDescent="0.2">
      <c r="B17" s="29"/>
      <c r="C17" s="30"/>
      <c r="D17" s="91"/>
      <c r="E17" s="140" t="s">
        <v>69</v>
      </c>
      <c r="F17" s="26"/>
      <c r="G17" s="26"/>
      <c r="H17" s="93"/>
      <c r="I17" s="93"/>
      <c r="J17" s="98"/>
      <c r="K17" s="136">
        <v>3125</v>
      </c>
      <c r="L17" s="141">
        <v>1</v>
      </c>
      <c r="M17" s="139">
        <f>M16</f>
        <v>53.96</v>
      </c>
      <c r="N17" s="26">
        <f>PRODUCT(K17:M17)</f>
        <v>168625</v>
      </c>
      <c r="O17" s="102"/>
      <c r="P17" s="38">
        <f>P16</f>
        <v>2.1583999999999999</v>
      </c>
      <c r="Q17" s="26">
        <f>P17*K17*L17</f>
        <v>6745</v>
      </c>
      <c r="R17" s="27"/>
      <c r="T17" s="111"/>
    </row>
    <row r="18" spans="2:20" s="107" customFormat="1" x14ac:dyDescent="0.2">
      <c r="B18" s="21"/>
      <c r="C18" s="35"/>
      <c r="D18" s="91"/>
      <c r="E18" s="26" t="s">
        <v>18</v>
      </c>
      <c r="F18" s="26"/>
      <c r="G18" s="26"/>
      <c r="H18" s="93"/>
      <c r="I18" s="93"/>
      <c r="J18" s="97"/>
      <c r="K18" s="95"/>
      <c r="L18" s="108"/>
      <c r="M18" s="94"/>
      <c r="N18" s="26"/>
      <c r="O18" s="102"/>
      <c r="P18" s="26"/>
      <c r="Q18" s="26">
        <f t="shared" si="0"/>
        <v>0</v>
      </c>
      <c r="R18" s="27"/>
    </row>
    <row r="19" spans="2:20" s="107" customFormat="1" ht="20.399999999999999" x14ac:dyDescent="0.2">
      <c r="B19" s="39" t="s">
        <v>55</v>
      </c>
      <c r="C19" s="35"/>
      <c r="D19" s="74" t="s">
        <v>48</v>
      </c>
      <c r="E19" s="92" t="s">
        <v>49</v>
      </c>
      <c r="F19" s="26"/>
      <c r="G19" s="26"/>
      <c r="H19" s="93"/>
      <c r="I19" s="93"/>
      <c r="J19" s="97"/>
      <c r="K19" s="95"/>
      <c r="L19" s="108"/>
      <c r="M19" s="94"/>
      <c r="N19" s="26"/>
      <c r="O19" s="102"/>
      <c r="P19" s="26"/>
      <c r="Q19" s="26">
        <f t="shared" si="0"/>
        <v>0</v>
      </c>
      <c r="R19" s="27"/>
    </row>
    <row r="20" spans="2:20" s="107" customFormat="1" x14ac:dyDescent="0.2">
      <c r="B20" s="21"/>
      <c r="C20" s="35"/>
      <c r="D20" s="91"/>
      <c r="E20" s="91" t="s">
        <v>16</v>
      </c>
      <c r="F20" s="26"/>
      <c r="G20" s="26"/>
      <c r="H20" s="93"/>
      <c r="I20" s="93"/>
      <c r="J20" s="97"/>
      <c r="K20" s="95"/>
      <c r="L20" s="108"/>
      <c r="M20" s="94"/>
      <c r="N20" s="26"/>
      <c r="O20" s="102"/>
      <c r="P20" s="26"/>
      <c r="Q20" s="26">
        <f t="shared" si="0"/>
        <v>0</v>
      </c>
      <c r="R20" s="27"/>
    </row>
    <row r="21" spans="2:20" s="107" customFormat="1" x14ac:dyDescent="0.2">
      <c r="B21" s="21"/>
      <c r="C21" s="35"/>
      <c r="D21" s="91"/>
      <c r="E21" s="91" t="s">
        <v>50</v>
      </c>
      <c r="F21" s="26">
        <v>1810</v>
      </c>
      <c r="G21" s="26"/>
      <c r="H21" s="93"/>
      <c r="I21" s="93"/>
      <c r="J21" s="97"/>
      <c r="K21" s="95">
        <f>ROUND(PRODUCT(F21:I21),2)</f>
        <v>1810</v>
      </c>
      <c r="L21" s="108"/>
      <c r="M21" s="94"/>
      <c r="N21" s="26"/>
      <c r="O21" s="102"/>
      <c r="P21" s="26"/>
      <c r="Q21" s="26">
        <f t="shared" si="0"/>
        <v>0</v>
      </c>
      <c r="R21" s="27"/>
    </row>
    <row r="22" spans="2:20" s="107" customFormat="1" x14ac:dyDescent="0.2">
      <c r="B22" s="21"/>
      <c r="C22" s="35"/>
      <c r="D22" s="91"/>
      <c r="E22" s="140" t="s">
        <v>71</v>
      </c>
      <c r="F22" s="26"/>
      <c r="G22" s="26"/>
      <c r="H22" s="93"/>
      <c r="I22" s="93"/>
      <c r="J22" s="97"/>
      <c r="K22" s="95"/>
      <c r="L22" s="108"/>
      <c r="M22" s="94"/>
      <c r="N22" s="26"/>
      <c r="O22" s="102"/>
      <c r="P22" s="26"/>
      <c r="Q22" s="26">
        <f t="shared" si="0"/>
        <v>0</v>
      </c>
      <c r="R22" s="27"/>
    </row>
    <row r="23" spans="2:20" s="107" customFormat="1" x14ac:dyDescent="0.2">
      <c r="B23" s="21"/>
      <c r="C23" s="35"/>
      <c r="D23" s="91"/>
      <c r="E23" s="26" t="s">
        <v>17</v>
      </c>
      <c r="F23" s="26"/>
      <c r="G23" s="26"/>
      <c r="H23" s="93"/>
      <c r="I23" s="93"/>
      <c r="J23" s="96" t="s">
        <v>62</v>
      </c>
      <c r="K23" s="95">
        <f>ROUND(SUM(K20:K22),2)</f>
        <v>1810</v>
      </c>
      <c r="L23" s="110">
        <v>0</v>
      </c>
      <c r="M23" s="94">
        <v>36.67</v>
      </c>
      <c r="N23" s="26">
        <f>ROUND(PRODUCT(K23:M23),2)</f>
        <v>0</v>
      </c>
      <c r="O23" s="102"/>
      <c r="P23" s="38">
        <v>0.53</v>
      </c>
      <c r="Q23" s="26">
        <f>P23*K23*L23</f>
        <v>0</v>
      </c>
      <c r="R23" s="27"/>
    </row>
    <row r="24" spans="2:20" x14ac:dyDescent="0.2">
      <c r="B24" s="29"/>
      <c r="C24" s="30"/>
      <c r="D24" s="91"/>
      <c r="E24" s="140" t="s">
        <v>69</v>
      </c>
      <c r="F24" s="26"/>
      <c r="G24" s="26"/>
      <c r="H24" s="93"/>
      <c r="I24" s="93"/>
      <c r="J24" s="98"/>
      <c r="K24" s="136">
        <v>1.0000000000000001E-5</v>
      </c>
      <c r="L24" s="141">
        <v>9.9999999999999995E-7</v>
      </c>
      <c r="M24" s="139">
        <f>M23</f>
        <v>36.67</v>
      </c>
      <c r="N24" s="26">
        <f>PRODUCT(K24:M24)</f>
        <v>3.6670000000000004E-10</v>
      </c>
      <c r="O24" s="102"/>
      <c r="P24" s="38">
        <f>P23</f>
        <v>0.53</v>
      </c>
      <c r="Q24" s="30">
        <f>P24*K24*L24</f>
        <v>5.3000000000000004E-12</v>
      </c>
      <c r="R24" s="27"/>
    </row>
    <row r="25" spans="2:20" s="107" customFormat="1" x14ac:dyDescent="0.2">
      <c r="B25" s="21"/>
      <c r="C25" s="35"/>
      <c r="D25" s="91"/>
      <c r="E25" s="26" t="s">
        <v>18</v>
      </c>
      <c r="F25" s="26"/>
      <c r="G25" s="26"/>
      <c r="H25" s="93"/>
      <c r="I25" s="93"/>
      <c r="J25" s="97"/>
      <c r="K25" s="95"/>
      <c r="L25" s="108"/>
      <c r="M25" s="94"/>
      <c r="N25" s="26"/>
      <c r="O25" s="102"/>
      <c r="P25" s="26"/>
      <c r="Q25" s="26">
        <f t="shared" si="0"/>
        <v>0</v>
      </c>
      <c r="R25" s="27"/>
    </row>
    <row r="26" spans="2:20" s="107" customFormat="1" ht="40.799999999999997" x14ac:dyDescent="0.2">
      <c r="B26" s="39" t="s">
        <v>56</v>
      </c>
      <c r="C26" s="35"/>
      <c r="D26" s="91" t="s">
        <v>39</v>
      </c>
      <c r="E26" s="92" t="s">
        <v>20</v>
      </c>
      <c r="F26" s="26"/>
      <c r="G26" s="26"/>
      <c r="H26" s="93"/>
      <c r="I26" s="93"/>
      <c r="J26" s="97"/>
      <c r="K26" s="95"/>
      <c r="L26" s="108"/>
      <c r="M26" s="94"/>
      <c r="N26" s="26"/>
      <c r="O26" s="102"/>
      <c r="P26" s="26"/>
      <c r="Q26" s="26">
        <f t="shared" si="0"/>
        <v>0</v>
      </c>
      <c r="R26" s="27"/>
    </row>
    <row r="27" spans="2:20" s="107" customFormat="1" x14ac:dyDescent="0.2">
      <c r="B27" s="21"/>
      <c r="C27" s="35"/>
      <c r="D27" s="91"/>
      <c r="E27" s="91" t="s">
        <v>16</v>
      </c>
      <c r="F27" s="26"/>
      <c r="G27" s="26"/>
      <c r="H27" s="93"/>
      <c r="I27" s="93"/>
      <c r="J27" s="97"/>
      <c r="K27" s="95"/>
      <c r="L27" s="108"/>
      <c r="M27" s="94"/>
      <c r="N27" s="26"/>
      <c r="O27" s="102"/>
      <c r="P27" s="26"/>
      <c r="Q27" s="26">
        <f t="shared" si="0"/>
        <v>0</v>
      </c>
      <c r="R27" s="27"/>
    </row>
    <row r="28" spans="2:20" s="107" customFormat="1" x14ac:dyDescent="0.2">
      <c r="B28" s="21"/>
      <c r="C28" s="35"/>
      <c r="D28" s="91"/>
      <c r="E28" s="91" t="s">
        <v>18</v>
      </c>
      <c r="F28" s="26">
        <v>1</v>
      </c>
      <c r="G28" s="26">
        <v>580</v>
      </c>
      <c r="H28" s="93"/>
      <c r="I28" s="93"/>
      <c r="J28" s="97"/>
      <c r="K28" s="95">
        <f>ROUND(PRODUCT(F28:I28),2)</f>
        <v>580</v>
      </c>
      <c r="L28" s="108"/>
      <c r="M28" s="94"/>
      <c r="N28" s="26"/>
      <c r="O28" s="102"/>
      <c r="P28" s="26"/>
      <c r="Q28" s="26">
        <f t="shared" si="0"/>
        <v>0</v>
      </c>
      <c r="R28" s="27"/>
    </row>
    <row r="29" spans="2:20" s="107" customFormat="1" x14ac:dyDescent="0.2">
      <c r="B29" s="21"/>
      <c r="C29" s="35"/>
      <c r="D29" s="91"/>
      <c r="E29" s="26"/>
      <c r="F29" s="26"/>
      <c r="G29" s="26"/>
      <c r="H29" s="93"/>
      <c r="I29" s="93"/>
      <c r="J29" s="97"/>
      <c r="K29" s="95"/>
      <c r="L29" s="108"/>
      <c r="M29" s="94"/>
      <c r="N29" s="26"/>
      <c r="O29" s="102"/>
      <c r="P29" s="26"/>
      <c r="Q29" s="26">
        <f t="shared" si="0"/>
        <v>0</v>
      </c>
      <c r="R29" s="27"/>
    </row>
    <row r="30" spans="2:20" s="107" customFormat="1" x14ac:dyDescent="0.2">
      <c r="B30" s="21"/>
      <c r="C30" s="35"/>
      <c r="D30" s="91"/>
      <c r="E30" s="26" t="s">
        <v>19</v>
      </c>
      <c r="F30" s="26"/>
      <c r="G30" s="26"/>
      <c r="H30" s="93"/>
      <c r="I30" s="93"/>
      <c r="J30" s="96" t="s">
        <v>61</v>
      </c>
      <c r="K30" s="95">
        <f>ROUND(SUM(K27:K29),2)</f>
        <v>580</v>
      </c>
      <c r="L30" s="110">
        <v>0</v>
      </c>
      <c r="M30" s="94">
        <v>33.33</v>
      </c>
      <c r="N30" s="102">
        <f>ROUND(PRODUCT(K30:M30),2)</f>
        <v>0</v>
      </c>
      <c r="O30" s="102"/>
      <c r="P30" s="38">
        <f>M30*0.04</f>
        <v>1.3331999999999999</v>
      </c>
      <c r="Q30" s="26">
        <f>P30*K30*L30</f>
        <v>0</v>
      </c>
      <c r="R30" s="27"/>
    </row>
    <row r="31" spans="2:20" x14ac:dyDescent="0.2">
      <c r="B31" s="29"/>
      <c r="C31" s="30"/>
      <c r="D31" s="91"/>
      <c r="E31" s="140" t="s">
        <v>69</v>
      </c>
      <c r="F31" s="26"/>
      <c r="G31" s="26"/>
      <c r="H31" s="93"/>
      <c r="I31" s="93"/>
      <c r="J31" s="98"/>
      <c r="K31" s="136">
        <v>1.0000000000000001E-5</v>
      </c>
      <c r="L31" s="141">
        <v>9.9999999999999995E-7</v>
      </c>
      <c r="M31" s="139">
        <f>M30</f>
        <v>33.33</v>
      </c>
      <c r="N31" s="26">
        <f>PRODUCT(K31:M31)</f>
        <v>3.3330000000000003E-10</v>
      </c>
      <c r="O31" s="102"/>
      <c r="P31" s="38">
        <f>P30</f>
        <v>1.3331999999999999</v>
      </c>
      <c r="Q31" s="30">
        <f>P31*K31*L31</f>
        <v>1.3332E-11</v>
      </c>
      <c r="R31" s="27"/>
    </row>
    <row r="32" spans="2:20" s="107" customFormat="1" x14ac:dyDescent="0.2">
      <c r="B32" s="21"/>
      <c r="C32" s="35"/>
      <c r="D32" s="91"/>
      <c r="E32" s="26" t="s">
        <v>18</v>
      </c>
      <c r="F32" s="26"/>
      <c r="G32" s="26"/>
      <c r="H32" s="93"/>
      <c r="I32" s="93"/>
      <c r="J32" s="97"/>
      <c r="K32" s="95"/>
      <c r="L32" s="108"/>
      <c r="M32" s="94"/>
      <c r="N32" s="26"/>
      <c r="O32" s="102"/>
      <c r="P32" s="26"/>
      <c r="Q32" s="26">
        <f t="shared" ref="Q32:Q46" si="1">P32*K32</f>
        <v>0</v>
      </c>
      <c r="R32" s="27"/>
    </row>
    <row r="33" spans="2:18" s="107" customFormat="1" ht="61.2" x14ac:dyDescent="0.2">
      <c r="B33" s="39" t="s">
        <v>57</v>
      </c>
      <c r="C33" s="35"/>
      <c r="D33" s="74" t="s">
        <v>21</v>
      </c>
      <c r="E33" s="92" t="s">
        <v>22</v>
      </c>
      <c r="F33" s="26"/>
      <c r="G33" s="26"/>
      <c r="H33" s="93"/>
      <c r="I33" s="93"/>
      <c r="J33" s="97"/>
      <c r="K33" s="95"/>
      <c r="L33" s="108"/>
      <c r="M33" s="94"/>
      <c r="N33" s="26"/>
      <c r="O33" s="102"/>
      <c r="P33" s="26"/>
      <c r="Q33" s="26">
        <f t="shared" si="1"/>
        <v>0</v>
      </c>
      <c r="R33" s="27"/>
    </row>
    <row r="34" spans="2:18" s="107" customFormat="1" x14ac:dyDescent="0.2">
      <c r="B34" s="21"/>
      <c r="C34" s="35"/>
      <c r="D34" s="91"/>
      <c r="E34" s="91" t="s">
        <v>16</v>
      </c>
      <c r="F34" s="26"/>
      <c r="G34" s="26"/>
      <c r="H34" s="93"/>
      <c r="I34" s="93"/>
      <c r="J34" s="97"/>
      <c r="K34" s="95"/>
      <c r="L34" s="108"/>
      <c r="M34" s="94"/>
      <c r="N34" s="26"/>
      <c r="O34" s="102"/>
      <c r="P34" s="26"/>
      <c r="Q34" s="26">
        <f t="shared" si="1"/>
        <v>0</v>
      </c>
      <c r="R34" s="27"/>
    </row>
    <row r="35" spans="2:18" s="107" customFormat="1" x14ac:dyDescent="0.2">
      <c r="B35" s="21"/>
      <c r="C35" s="35"/>
      <c r="D35" s="91"/>
      <c r="E35" s="91" t="s">
        <v>51</v>
      </c>
      <c r="F35" s="26">
        <v>2</v>
      </c>
      <c r="G35" s="26">
        <v>80</v>
      </c>
      <c r="H35" s="93"/>
      <c r="I35" s="93">
        <v>1</v>
      </c>
      <c r="J35" s="97"/>
      <c r="K35" s="95">
        <f>ROUND(PRODUCT(F35:I35),2)</f>
        <v>160</v>
      </c>
      <c r="L35" s="108"/>
      <c r="M35" s="94"/>
      <c r="N35" s="26"/>
      <c r="O35" s="102"/>
      <c r="P35" s="26"/>
      <c r="Q35" s="26">
        <f t="shared" si="1"/>
        <v>0</v>
      </c>
      <c r="R35" s="27"/>
    </row>
    <row r="36" spans="2:18" s="107" customFormat="1" x14ac:dyDescent="0.2">
      <c r="B36" s="21"/>
      <c r="C36" s="35"/>
      <c r="D36" s="91"/>
      <c r="E36" s="91" t="s">
        <v>52</v>
      </c>
      <c r="F36" s="26">
        <v>2</v>
      </c>
      <c r="G36" s="26">
        <v>63.85</v>
      </c>
      <c r="H36" s="93"/>
      <c r="I36" s="93">
        <v>1</v>
      </c>
      <c r="J36" s="97"/>
      <c r="K36" s="95">
        <f>ROUND(PRODUCT(F36:I36),2)</f>
        <v>127.7</v>
      </c>
      <c r="L36" s="108"/>
      <c r="M36" s="94"/>
      <c r="N36" s="26"/>
      <c r="O36" s="102"/>
      <c r="P36" s="26"/>
      <c r="Q36" s="26">
        <f t="shared" si="1"/>
        <v>0</v>
      </c>
      <c r="R36" s="27"/>
    </row>
    <row r="37" spans="2:18" s="107" customFormat="1" x14ac:dyDescent="0.2">
      <c r="B37" s="21"/>
      <c r="C37" s="35"/>
      <c r="D37" s="91"/>
      <c r="E37" s="26"/>
      <c r="F37" s="26"/>
      <c r="G37" s="26"/>
      <c r="H37" s="93"/>
      <c r="I37" s="93"/>
      <c r="J37" s="97"/>
      <c r="K37" s="95"/>
      <c r="L37" s="108"/>
      <c r="M37" s="94"/>
      <c r="N37" s="26"/>
      <c r="O37" s="102"/>
      <c r="P37" s="26"/>
      <c r="Q37" s="26">
        <f t="shared" si="1"/>
        <v>0</v>
      </c>
      <c r="R37" s="27"/>
    </row>
    <row r="38" spans="2:18" s="107" customFormat="1" x14ac:dyDescent="0.2">
      <c r="B38" s="21"/>
      <c r="C38" s="35"/>
      <c r="D38" s="91"/>
      <c r="E38" s="26" t="s">
        <v>17</v>
      </c>
      <c r="F38" s="26"/>
      <c r="G38" s="26"/>
      <c r="H38" s="93"/>
      <c r="I38" s="93"/>
      <c r="J38" s="96" t="s">
        <v>62</v>
      </c>
      <c r="K38" s="95">
        <f>ROUND(SUM(K34:K37),2)</f>
        <v>287.7</v>
      </c>
      <c r="L38" s="108">
        <v>0</v>
      </c>
      <c r="M38" s="94">
        <v>65.37</v>
      </c>
      <c r="N38" s="26">
        <f>ROUND(PRODUCT(K38:M38),2)</f>
        <v>0</v>
      </c>
      <c r="O38" s="102"/>
      <c r="P38" s="38">
        <v>2.35</v>
      </c>
      <c r="Q38" s="26">
        <f>P38*K38*L38</f>
        <v>0</v>
      </c>
      <c r="R38" s="27"/>
    </row>
    <row r="39" spans="2:18" x14ac:dyDescent="0.2">
      <c r="B39" s="29"/>
      <c r="C39" s="30"/>
      <c r="D39" s="91"/>
      <c r="E39" s="140" t="s">
        <v>69</v>
      </c>
      <c r="F39" s="26"/>
      <c r="G39" s="26"/>
      <c r="H39" s="93"/>
      <c r="I39" s="93"/>
      <c r="J39" s="98"/>
      <c r="K39" s="136">
        <f>K38</f>
        <v>287.7</v>
      </c>
      <c r="L39" s="141">
        <v>1</v>
      </c>
      <c r="M39" s="139">
        <f>M38</f>
        <v>65.37</v>
      </c>
      <c r="N39" s="26">
        <f>PRODUCT(K39:M39)</f>
        <v>18806.949000000001</v>
      </c>
      <c r="O39" s="102"/>
      <c r="P39" s="38">
        <f>P38</f>
        <v>2.35</v>
      </c>
      <c r="Q39" s="30">
        <f>P39*K39*L39</f>
        <v>676.09500000000003</v>
      </c>
      <c r="R39" s="27"/>
    </row>
    <row r="40" spans="2:18" s="107" customFormat="1" x14ac:dyDescent="0.2">
      <c r="B40" s="21"/>
      <c r="C40" s="35"/>
      <c r="D40" s="91"/>
      <c r="E40" s="26" t="s">
        <v>18</v>
      </c>
      <c r="F40" s="26"/>
      <c r="G40" s="26"/>
      <c r="H40" s="93"/>
      <c r="I40" s="93"/>
      <c r="J40" s="97"/>
      <c r="K40" s="95"/>
      <c r="L40" s="108"/>
      <c r="M40" s="94"/>
      <c r="N40" s="26"/>
      <c r="O40" s="102"/>
      <c r="P40" s="26"/>
      <c r="Q40" s="26">
        <f t="shared" si="1"/>
        <v>0</v>
      </c>
      <c r="R40" s="27"/>
    </row>
    <row r="41" spans="2:18" s="107" customFormat="1" ht="30.6" x14ac:dyDescent="0.2">
      <c r="B41" s="39" t="s">
        <v>58</v>
      </c>
      <c r="C41" s="35"/>
      <c r="D41" s="91" t="s">
        <v>42</v>
      </c>
      <c r="E41" s="92" t="s">
        <v>45</v>
      </c>
      <c r="F41" s="26"/>
      <c r="G41" s="26"/>
      <c r="H41" s="93"/>
      <c r="I41" s="93"/>
      <c r="J41" s="97"/>
      <c r="K41" s="95"/>
      <c r="L41" s="108"/>
      <c r="M41" s="94"/>
      <c r="N41" s="26"/>
      <c r="O41" s="102"/>
      <c r="P41" s="26"/>
      <c r="Q41" s="26">
        <f t="shared" si="1"/>
        <v>0</v>
      </c>
      <c r="R41" s="27"/>
    </row>
    <row r="42" spans="2:18" s="107" customFormat="1" x14ac:dyDescent="0.2">
      <c r="B42" s="21"/>
      <c r="C42" s="35"/>
      <c r="D42" s="91"/>
      <c r="E42" s="91" t="s">
        <v>16</v>
      </c>
      <c r="F42" s="26"/>
      <c r="G42" s="26"/>
      <c r="H42" s="93"/>
      <c r="I42" s="93"/>
      <c r="J42" s="97"/>
      <c r="K42" s="95"/>
      <c r="L42" s="108"/>
      <c r="M42" s="94"/>
      <c r="N42" s="26"/>
      <c r="O42" s="102"/>
      <c r="P42" s="26"/>
      <c r="Q42" s="26">
        <f t="shared" si="1"/>
        <v>0</v>
      </c>
      <c r="R42" s="27"/>
    </row>
    <row r="43" spans="2:18" s="107" customFormat="1" x14ac:dyDescent="0.2">
      <c r="B43" s="21"/>
      <c r="C43" s="35"/>
      <c r="D43" s="91"/>
      <c r="E43" s="91" t="s">
        <v>53</v>
      </c>
      <c r="F43" s="26">
        <v>921.5</v>
      </c>
      <c r="G43" s="26"/>
      <c r="H43" s="93"/>
      <c r="I43" s="93"/>
      <c r="J43" s="97"/>
      <c r="K43" s="95">
        <f>ROUND(PRODUCT(F43:I43),2)</f>
        <v>921.5</v>
      </c>
      <c r="L43" s="108"/>
      <c r="M43" s="94"/>
      <c r="N43" s="26"/>
      <c r="O43" s="102"/>
      <c r="P43" s="26"/>
      <c r="Q43" s="26">
        <f t="shared" si="1"/>
        <v>0</v>
      </c>
      <c r="R43" s="27"/>
    </row>
    <row r="44" spans="2:18" s="107" customFormat="1" x14ac:dyDescent="0.2">
      <c r="B44" s="21"/>
      <c r="C44" s="35"/>
      <c r="D44" s="91"/>
      <c r="E44" s="91" t="s">
        <v>46</v>
      </c>
      <c r="F44" s="26">
        <v>2</v>
      </c>
      <c r="G44" s="26">
        <v>2.15</v>
      </c>
      <c r="H44" s="93">
        <v>3.5</v>
      </c>
      <c r="I44" s="93"/>
      <c r="J44" s="97"/>
      <c r="K44" s="95">
        <f>ROUND(PRODUCT(F44:I44),2)</f>
        <v>15.05</v>
      </c>
      <c r="L44" s="108"/>
      <c r="M44" s="94"/>
      <c r="N44" s="26"/>
      <c r="O44" s="102"/>
      <c r="P44" s="26"/>
      <c r="Q44" s="26">
        <f t="shared" si="1"/>
        <v>0</v>
      </c>
      <c r="R44" s="27"/>
    </row>
    <row r="45" spans="2:18" x14ac:dyDescent="0.2">
      <c r="B45" s="21"/>
      <c r="C45" s="35"/>
      <c r="D45" s="31"/>
      <c r="E45" s="31" t="s">
        <v>18</v>
      </c>
      <c r="F45" s="30">
        <v>1</v>
      </c>
      <c r="G45" s="30">
        <v>1.2</v>
      </c>
      <c r="H45" s="33">
        <v>6.75</v>
      </c>
      <c r="I45" s="33"/>
      <c r="J45" s="36"/>
      <c r="K45" s="23">
        <f>ROUND(PRODUCT(F45:I45),2)</f>
        <v>8.1</v>
      </c>
      <c r="L45" s="108"/>
      <c r="M45" s="25"/>
      <c r="N45" s="79"/>
      <c r="O45" s="102"/>
      <c r="P45" s="26"/>
      <c r="Q45" s="30">
        <f t="shared" si="1"/>
        <v>0</v>
      </c>
      <c r="R45" s="87"/>
    </row>
    <row r="46" spans="2:18" x14ac:dyDescent="0.2">
      <c r="B46" s="21"/>
      <c r="C46" s="35"/>
      <c r="D46" s="31"/>
      <c r="E46" s="30"/>
      <c r="F46" s="30"/>
      <c r="G46" s="30"/>
      <c r="H46" s="33"/>
      <c r="I46" s="33"/>
      <c r="J46" s="36"/>
      <c r="K46" s="23"/>
      <c r="L46" s="108"/>
      <c r="M46" s="25"/>
      <c r="N46" s="79"/>
      <c r="O46" s="102"/>
      <c r="P46" s="26"/>
      <c r="Q46" s="30">
        <f t="shared" si="1"/>
        <v>0</v>
      </c>
      <c r="R46" s="87"/>
    </row>
    <row r="47" spans="2:18" s="107" customFormat="1" x14ac:dyDescent="0.2">
      <c r="B47" s="21"/>
      <c r="C47" s="35"/>
      <c r="D47" s="91"/>
      <c r="E47" s="26" t="s">
        <v>47</v>
      </c>
      <c r="F47" s="26"/>
      <c r="G47" s="26"/>
      <c r="H47" s="93"/>
      <c r="I47" s="93"/>
      <c r="J47" s="97"/>
      <c r="K47" s="95">
        <f>ROUND(SUM(K42:K46),2)</f>
        <v>944.65</v>
      </c>
      <c r="L47" s="108">
        <v>0</v>
      </c>
      <c r="M47" s="94">
        <v>48.03</v>
      </c>
      <c r="N47" s="26">
        <f>ROUND(PRODUCT(K47:M47),2)</f>
        <v>0</v>
      </c>
      <c r="O47" s="102"/>
      <c r="P47" s="38">
        <f>M47*0.04</f>
        <v>1.9212</v>
      </c>
      <c r="Q47" s="26">
        <f>P47*K47*L47</f>
        <v>0</v>
      </c>
      <c r="R47" s="27"/>
    </row>
    <row r="48" spans="2:18" x14ac:dyDescent="0.2">
      <c r="B48" s="29"/>
      <c r="C48" s="30"/>
      <c r="D48" s="91"/>
      <c r="E48" s="140" t="s">
        <v>69</v>
      </c>
      <c r="F48" s="26"/>
      <c r="G48" s="26"/>
      <c r="H48" s="93"/>
      <c r="I48" s="93"/>
      <c r="J48" s="98"/>
      <c r="K48" s="136">
        <f>K43</f>
        <v>921.5</v>
      </c>
      <c r="L48" s="141">
        <v>1</v>
      </c>
      <c r="M48" s="139">
        <f>M47</f>
        <v>48.03</v>
      </c>
      <c r="N48" s="26">
        <f>PRODUCT(K48:M48)</f>
        <v>44259.645000000004</v>
      </c>
      <c r="O48" s="102"/>
      <c r="P48" s="38">
        <f>P47</f>
        <v>1.9212</v>
      </c>
      <c r="Q48" s="30">
        <f>P48*K48*L48</f>
        <v>1770.3858</v>
      </c>
      <c r="R48" s="27"/>
    </row>
    <row r="49" spans="2:18" x14ac:dyDescent="0.2">
      <c r="B49" s="21"/>
      <c r="C49" s="35"/>
      <c r="D49" s="31"/>
      <c r="E49" s="30" t="s">
        <v>18</v>
      </c>
      <c r="F49" s="30"/>
      <c r="G49" s="30"/>
      <c r="H49" s="33"/>
      <c r="I49" s="33"/>
      <c r="J49" s="36"/>
      <c r="K49" s="23"/>
      <c r="L49" s="108"/>
      <c r="M49" s="25"/>
      <c r="N49" s="79"/>
      <c r="O49" s="102"/>
      <c r="P49" s="26"/>
      <c r="Q49" s="30"/>
      <c r="R49" s="87"/>
    </row>
    <row r="50" spans="2:18" ht="26.4" x14ac:dyDescent="0.2">
      <c r="B50" s="50"/>
      <c r="C50" s="58"/>
      <c r="D50" s="51"/>
      <c r="E50" s="57" t="str">
        <f>CONCATENATE("Totale fase ",E4)</f>
        <v>Totale fase Pannellature termoisolanti e coperture</v>
      </c>
      <c r="F50" s="52"/>
      <c r="G50" s="52"/>
      <c r="H50" s="53"/>
      <c r="I50" s="53"/>
      <c r="J50" s="52"/>
      <c r="K50" s="52"/>
      <c r="L50" s="109"/>
      <c r="M50" s="54"/>
      <c r="N50" s="78"/>
      <c r="O50" s="103">
        <f>SUM(N5:N49)</f>
        <v>248484.09400000068</v>
      </c>
      <c r="P50" s="59"/>
      <c r="Q50" s="60"/>
      <c r="R50" s="88">
        <f>SUM(Q5:Q49)</f>
        <v>9863.1808000000201</v>
      </c>
    </row>
    <row r="51" spans="2:18" s="111" customFormat="1" ht="17.399999999999999" customHeight="1" x14ac:dyDescent="0.2">
      <c r="B51" s="112"/>
      <c r="C51" s="113"/>
      <c r="D51" s="114"/>
      <c r="E51" s="115"/>
      <c r="F51" s="116"/>
      <c r="G51" s="117"/>
      <c r="H51" s="117"/>
      <c r="I51" s="117"/>
      <c r="J51" s="118"/>
      <c r="K51" s="119"/>
      <c r="L51" s="120"/>
      <c r="M51" s="121"/>
      <c r="N51" s="122"/>
      <c r="O51" s="123"/>
      <c r="P51" s="124"/>
      <c r="Q51" s="125"/>
      <c r="R51" s="126"/>
    </row>
    <row r="52" spans="2:18" s="111" customFormat="1" ht="26.4" x14ac:dyDescent="0.2">
      <c r="B52" s="112"/>
      <c r="C52" s="56" t="s">
        <v>60</v>
      </c>
      <c r="D52" s="114"/>
      <c r="E52" s="57" t="s">
        <v>70</v>
      </c>
      <c r="F52" s="116"/>
      <c r="G52" s="117"/>
      <c r="H52" s="117"/>
      <c r="I52" s="117"/>
      <c r="J52" s="127"/>
      <c r="K52" s="119"/>
      <c r="L52" s="120"/>
      <c r="M52" s="121"/>
      <c r="N52" s="128"/>
      <c r="O52" s="123"/>
      <c r="P52" s="124"/>
      <c r="Q52" s="124">
        <f>J52*O52</f>
        <v>0</v>
      </c>
      <c r="R52" s="126"/>
    </row>
    <row r="53" spans="2:18" s="111" customFormat="1" x14ac:dyDescent="0.2">
      <c r="B53" s="129"/>
      <c r="C53" s="130"/>
      <c r="D53" s="34"/>
      <c r="E53" s="65"/>
      <c r="F53" s="131"/>
      <c r="G53" s="132"/>
      <c r="H53" s="132"/>
      <c r="I53" s="132"/>
      <c r="J53" s="66"/>
      <c r="K53" s="133"/>
      <c r="L53" s="110"/>
      <c r="M53" s="134"/>
      <c r="N53" s="135"/>
      <c r="O53" s="136"/>
      <c r="P53" s="38"/>
      <c r="Q53" s="65">
        <f t="shared" ref="Q53:Q64" si="2">P53*K53</f>
        <v>0</v>
      </c>
      <c r="R53" s="137"/>
    </row>
    <row r="54" spans="2:18" s="111" customFormat="1" x14ac:dyDescent="0.2">
      <c r="B54" s="129"/>
      <c r="C54" s="130"/>
      <c r="D54" s="34"/>
      <c r="E54" s="65" t="s">
        <v>18</v>
      </c>
      <c r="F54" s="131"/>
      <c r="G54" s="132"/>
      <c r="H54" s="132"/>
      <c r="I54" s="132"/>
      <c r="J54" s="66"/>
      <c r="K54" s="133"/>
      <c r="L54" s="110"/>
      <c r="M54" s="134"/>
      <c r="N54" s="135"/>
      <c r="O54" s="136"/>
      <c r="P54" s="38"/>
      <c r="Q54" s="65">
        <f t="shared" si="2"/>
        <v>0</v>
      </c>
      <c r="R54" s="137"/>
    </row>
    <row r="55" spans="2:18" s="111" customFormat="1" ht="20.399999999999999" x14ac:dyDescent="0.2">
      <c r="B55" s="129">
        <v>29</v>
      </c>
      <c r="C55" s="130"/>
      <c r="D55" s="34" t="s">
        <v>48</v>
      </c>
      <c r="E55" s="34" t="s">
        <v>49</v>
      </c>
      <c r="F55" s="131"/>
      <c r="G55" s="132"/>
      <c r="H55" s="132"/>
      <c r="I55" s="132"/>
      <c r="J55" s="66"/>
      <c r="K55" s="133"/>
      <c r="L55" s="110"/>
      <c r="M55" s="134"/>
      <c r="N55" s="135"/>
      <c r="O55" s="136"/>
      <c r="P55" s="38"/>
      <c r="Q55" s="65">
        <f t="shared" si="2"/>
        <v>0</v>
      </c>
      <c r="R55" s="137"/>
    </row>
    <row r="56" spans="2:18" s="111" customFormat="1" x14ac:dyDescent="0.2">
      <c r="B56" s="129"/>
      <c r="C56" s="130"/>
      <c r="D56" s="34"/>
      <c r="E56" s="34" t="s">
        <v>16</v>
      </c>
      <c r="F56" s="131"/>
      <c r="G56" s="132"/>
      <c r="H56" s="132"/>
      <c r="I56" s="132"/>
      <c r="J56" s="66"/>
      <c r="K56" s="133"/>
      <c r="L56" s="110"/>
      <c r="M56" s="134"/>
      <c r="N56" s="135"/>
      <c r="O56" s="136"/>
      <c r="P56" s="38"/>
      <c r="Q56" s="65">
        <f t="shared" si="2"/>
        <v>0</v>
      </c>
      <c r="R56" s="137"/>
    </row>
    <row r="57" spans="2:18" s="111" customFormat="1" x14ac:dyDescent="0.2">
      <c r="B57" s="129"/>
      <c r="C57" s="130"/>
      <c r="D57" s="34"/>
      <c r="E57" s="34" t="s">
        <v>50</v>
      </c>
      <c r="F57" s="131">
        <v>-1810</v>
      </c>
      <c r="G57" s="132"/>
      <c r="H57" s="132"/>
      <c r="I57" s="132"/>
      <c r="J57" s="66"/>
      <c r="K57" s="133">
        <f>ROUND(PRODUCT(F57:I57),2)</f>
        <v>-1810</v>
      </c>
      <c r="L57" s="110"/>
      <c r="M57" s="134"/>
      <c r="N57" s="135"/>
      <c r="O57" s="136"/>
      <c r="P57" s="38"/>
      <c r="Q57" s="65">
        <f t="shared" si="2"/>
        <v>0</v>
      </c>
      <c r="R57" s="137"/>
    </row>
    <row r="58" spans="2:18" s="111" customFormat="1" x14ac:dyDescent="0.2">
      <c r="B58" s="129"/>
      <c r="C58" s="130"/>
      <c r="D58" s="34"/>
      <c r="E58" s="65"/>
      <c r="F58" s="131"/>
      <c r="G58" s="132"/>
      <c r="H58" s="132"/>
      <c r="I58" s="132"/>
      <c r="J58" s="66"/>
      <c r="K58" s="133"/>
      <c r="L58" s="110"/>
      <c r="M58" s="134"/>
      <c r="N58" s="135"/>
      <c r="O58" s="136"/>
      <c r="P58" s="38"/>
      <c r="Q58" s="65">
        <f t="shared" si="2"/>
        <v>0</v>
      </c>
      <c r="R58" s="137"/>
    </row>
    <row r="59" spans="2:18" s="111" customFormat="1" x14ac:dyDescent="0.2">
      <c r="B59" s="129"/>
      <c r="C59" s="130"/>
      <c r="D59" s="34"/>
      <c r="E59" s="65" t="s">
        <v>17</v>
      </c>
      <c r="F59" s="131"/>
      <c r="G59" s="132"/>
      <c r="H59" s="132"/>
      <c r="I59" s="132"/>
      <c r="J59" s="66" t="s">
        <v>62</v>
      </c>
      <c r="K59" s="133">
        <f>ROUND(SUM(K56:K58),2)</f>
        <v>-1810</v>
      </c>
      <c r="L59" s="110">
        <v>0</v>
      </c>
      <c r="M59" s="134">
        <v>36.67</v>
      </c>
      <c r="N59" s="135">
        <f>ROUND(PRODUCT(K59:M59),2)</f>
        <v>0</v>
      </c>
      <c r="O59" s="136"/>
      <c r="P59" s="38">
        <v>0.53</v>
      </c>
      <c r="Q59" s="65">
        <f>P59*K59*L59</f>
        <v>0</v>
      </c>
      <c r="R59" s="137"/>
    </row>
    <row r="60" spans="2:18" s="111" customFormat="1" x14ac:dyDescent="0.2">
      <c r="B60" s="129"/>
      <c r="C60" s="130"/>
      <c r="D60" s="34"/>
      <c r="E60" s="65" t="s">
        <v>18</v>
      </c>
      <c r="F60" s="131"/>
      <c r="G60" s="132"/>
      <c r="H60" s="132"/>
      <c r="I60" s="132"/>
      <c r="J60" s="66"/>
      <c r="K60" s="133"/>
      <c r="L60" s="110"/>
      <c r="M60" s="134"/>
      <c r="N60" s="135"/>
      <c r="O60" s="136"/>
      <c r="P60" s="38"/>
      <c r="Q60" s="65">
        <f t="shared" si="2"/>
        <v>0</v>
      </c>
      <c r="R60" s="137"/>
    </row>
    <row r="61" spans="2:18" s="111" customFormat="1" ht="40.799999999999997" x14ac:dyDescent="0.2">
      <c r="B61" s="129">
        <v>30</v>
      </c>
      <c r="C61" s="130"/>
      <c r="D61" s="34" t="s">
        <v>67</v>
      </c>
      <c r="E61" s="74" t="s">
        <v>68</v>
      </c>
      <c r="F61" s="131"/>
      <c r="G61" s="132"/>
      <c r="H61" s="132"/>
      <c r="I61" s="132"/>
      <c r="J61" s="66"/>
      <c r="K61" s="133"/>
      <c r="L61" s="110"/>
      <c r="M61" s="134"/>
      <c r="N61" s="135"/>
      <c r="O61" s="136"/>
      <c r="P61" s="38"/>
      <c r="Q61" s="65">
        <f t="shared" si="2"/>
        <v>0</v>
      </c>
      <c r="R61" s="137"/>
    </row>
    <row r="62" spans="2:18" s="111" customFormat="1" x14ac:dyDescent="0.2">
      <c r="B62" s="129"/>
      <c r="C62" s="130"/>
      <c r="D62" s="34"/>
      <c r="E62" s="74" t="s">
        <v>16</v>
      </c>
      <c r="F62" s="131"/>
      <c r="G62" s="132"/>
      <c r="H62" s="132"/>
      <c r="I62" s="132"/>
      <c r="J62" s="66"/>
      <c r="K62" s="133"/>
      <c r="L62" s="110"/>
      <c r="M62" s="134"/>
      <c r="N62" s="135"/>
      <c r="O62" s="136"/>
      <c r="P62" s="38"/>
      <c r="Q62" s="65">
        <f t="shared" si="2"/>
        <v>0</v>
      </c>
      <c r="R62" s="137"/>
    </row>
    <row r="63" spans="2:18" s="111" customFormat="1" x14ac:dyDescent="0.2">
      <c r="B63" s="129"/>
      <c r="C63" s="130"/>
      <c r="D63" s="34"/>
      <c r="E63" s="74" t="s">
        <v>50</v>
      </c>
      <c r="F63" s="131">
        <v>1810</v>
      </c>
      <c r="G63" s="132"/>
      <c r="H63" s="132"/>
      <c r="I63" s="132"/>
      <c r="J63" s="66"/>
      <c r="K63" s="133">
        <f>ROUND(PRODUCT(F63:I63),2)</f>
        <v>1810</v>
      </c>
      <c r="L63" s="110"/>
      <c r="M63" s="134"/>
      <c r="N63" s="135"/>
      <c r="O63" s="136"/>
      <c r="P63" s="38"/>
      <c r="Q63" s="65">
        <f t="shared" si="2"/>
        <v>0</v>
      </c>
      <c r="R63" s="137"/>
    </row>
    <row r="64" spans="2:18" s="111" customFormat="1" x14ac:dyDescent="0.2">
      <c r="B64" s="129"/>
      <c r="C64" s="130"/>
      <c r="D64" s="34"/>
      <c r="E64" s="65"/>
      <c r="F64" s="131"/>
      <c r="G64" s="132"/>
      <c r="H64" s="132"/>
      <c r="I64" s="132"/>
      <c r="J64" s="66"/>
      <c r="K64" s="133"/>
      <c r="L64" s="110"/>
      <c r="M64" s="134"/>
      <c r="N64" s="135"/>
      <c r="O64" s="136"/>
      <c r="P64" s="38"/>
      <c r="Q64" s="65">
        <f t="shared" si="2"/>
        <v>0</v>
      </c>
      <c r="R64" s="137"/>
    </row>
    <row r="65" spans="2:18" s="111" customFormat="1" x14ac:dyDescent="0.2">
      <c r="B65" s="129"/>
      <c r="C65" s="130"/>
      <c r="D65" s="34"/>
      <c r="E65" s="65" t="s">
        <v>17</v>
      </c>
      <c r="F65" s="131"/>
      <c r="G65" s="132"/>
      <c r="H65" s="132"/>
      <c r="I65" s="132"/>
      <c r="J65" s="66" t="s">
        <v>62</v>
      </c>
      <c r="K65" s="133">
        <f>ROUND(SUM(K62:K64),2)</f>
        <v>1810</v>
      </c>
      <c r="L65" s="138">
        <v>0</v>
      </c>
      <c r="M65" s="139">
        <v>45.1</v>
      </c>
      <c r="N65" s="136">
        <f>ROUND(PRODUCT(K65:M65),2)</f>
        <v>0</v>
      </c>
      <c r="O65" s="136"/>
      <c r="P65" s="38">
        <v>0.8</v>
      </c>
      <c r="Q65" s="65">
        <f>P65*K65*L65</f>
        <v>0</v>
      </c>
      <c r="R65" s="137"/>
    </row>
    <row r="66" spans="2:18" x14ac:dyDescent="0.2">
      <c r="B66" s="29"/>
      <c r="C66" s="30"/>
      <c r="D66" s="91"/>
      <c r="E66" s="140" t="s">
        <v>69</v>
      </c>
      <c r="F66" s="26"/>
      <c r="G66" s="26"/>
      <c r="H66" s="93"/>
      <c r="I66" s="93"/>
      <c r="J66" s="98"/>
      <c r="K66" s="136">
        <f>K65</f>
        <v>1810</v>
      </c>
      <c r="L66" s="141">
        <v>1</v>
      </c>
      <c r="M66" s="139">
        <f>M65</f>
        <v>45.1</v>
      </c>
      <c r="N66" s="26">
        <f>PRODUCT(K66:M66)</f>
        <v>81631</v>
      </c>
      <c r="O66" s="102"/>
      <c r="P66" s="38">
        <f>P65</f>
        <v>0.8</v>
      </c>
      <c r="Q66" s="26">
        <f>P66*K66*L66</f>
        <v>1448</v>
      </c>
      <c r="R66" s="26"/>
    </row>
    <row r="67" spans="2:18" s="111" customFormat="1" x14ac:dyDescent="0.2">
      <c r="B67" s="129"/>
      <c r="C67" s="130"/>
      <c r="D67" s="34"/>
      <c r="E67" s="65" t="s">
        <v>18</v>
      </c>
      <c r="F67" s="131"/>
      <c r="G67" s="132"/>
      <c r="H67" s="132"/>
      <c r="I67" s="132"/>
      <c r="J67" s="66"/>
      <c r="K67" s="133"/>
      <c r="L67" s="110"/>
      <c r="M67" s="134"/>
      <c r="N67" s="135"/>
      <c r="O67" s="136"/>
      <c r="P67" s="38"/>
      <c r="Q67" s="65"/>
      <c r="R67" s="137"/>
    </row>
    <row r="68" spans="2:18" s="111" customFormat="1" ht="26.4" x14ac:dyDescent="0.2">
      <c r="B68" s="112"/>
      <c r="C68" s="113"/>
      <c r="D68" s="114"/>
      <c r="E68" s="57" t="str">
        <f>CONCATENATE("Totale fase ",E52)</f>
        <v>Totale fase Pannellature termoisolanti e coperture variante febbraio 2014</v>
      </c>
      <c r="F68" s="116"/>
      <c r="G68" s="117"/>
      <c r="H68" s="117"/>
      <c r="I68" s="117"/>
      <c r="J68" s="127"/>
      <c r="K68" s="119"/>
      <c r="L68" s="120"/>
      <c r="M68" s="121"/>
      <c r="N68" s="128"/>
      <c r="O68" s="142">
        <f>SUM(N53:N66)</f>
        <v>81631</v>
      </c>
      <c r="P68" s="143"/>
      <c r="Q68" s="144"/>
      <c r="R68" s="145">
        <f>SUM(Q53:Q66)</f>
        <v>1448</v>
      </c>
    </row>
    <row r="69" spans="2:18" s="111" customFormat="1" ht="13.2" x14ac:dyDescent="0.2">
      <c r="B69" s="129"/>
      <c r="C69" s="130"/>
      <c r="D69" s="150"/>
      <c r="E69" s="151"/>
      <c r="F69" s="152"/>
      <c r="G69" s="153"/>
      <c r="H69" s="153"/>
      <c r="I69" s="153"/>
      <c r="J69" s="154"/>
      <c r="K69" s="133"/>
      <c r="L69" s="110"/>
      <c r="M69" s="134"/>
      <c r="N69" s="155"/>
      <c r="O69" s="156"/>
      <c r="P69" s="157"/>
      <c r="Q69" s="158"/>
      <c r="R69" s="159"/>
    </row>
    <row r="70" spans="2:18" s="111" customFormat="1" ht="52.8" x14ac:dyDescent="0.2">
      <c r="B70" s="129"/>
      <c r="C70" s="130"/>
      <c r="D70" s="150"/>
      <c r="E70" s="151" t="s">
        <v>72</v>
      </c>
      <c r="F70" s="152"/>
      <c r="G70" s="161">
        <f>N10+N17</f>
        <v>185417.5</v>
      </c>
      <c r="H70" s="153"/>
      <c r="I70" s="160">
        <v>0.03</v>
      </c>
      <c r="J70" s="134" t="s">
        <v>73</v>
      </c>
      <c r="K70" s="133">
        <f>ROUND(PRODUCT(F70:I70),2)</f>
        <v>5562.53</v>
      </c>
      <c r="L70" s="110"/>
      <c r="M70" s="134"/>
      <c r="N70" s="155"/>
      <c r="O70" s="156">
        <f>-K70</f>
        <v>-5562.53</v>
      </c>
      <c r="P70" s="161">
        <f>(Q10+Q17)*0.03</f>
        <v>222.50099999999998</v>
      </c>
      <c r="Q70" s="158"/>
      <c r="R70" s="156">
        <f>-P70</f>
        <v>-222.50099999999998</v>
      </c>
    </row>
    <row r="71" spans="2:18" ht="10.8" thickBot="1" x14ac:dyDescent="0.25">
      <c r="B71" s="21"/>
      <c r="C71" s="22"/>
      <c r="D71" s="22"/>
      <c r="E71" s="37"/>
      <c r="F71" s="23"/>
      <c r="G71" s="23"/>
      <c r="H71" s="24"/>
      <c r="I71" s="24"/>
      <c r="J71" s="23"/>
      <c r="K71" s="23"/>
      <c r="L71" s="108"/>
      <c r="M71" s="25"/>
      <c r="N71" s="80"/>
      <c r="O71" s="102"/>
      <c r="P71" s="40"/>
      <c r="Q71" s="41"/>
      <c r="R71" s="89"/>
    </row>
    <row r="72" spans="2:18" ht="12.6" thickTop="1" thickBot="1" x14ac:dyDescent="0.25">
      <c r="B72" s="61"/>
      <c r="C72" s="62"/>
      <c r="D72" s="63"/>
      <c r="E72" s="67" t="s">
        <v>15</v>
      </c>
      <c r="F72" s="68"/>
      <c r="G72" s="68"/>
      <c r="H72" s="69"/>
      <c r="I72" s="69"/>
      <c r="J72" s="70"/>
      <c r="K72" s="68"/>
      <c r="L72" s="100"/>
      <c r="M72" s="71"/>
      <c r="N72" s="81"/>
      <c r="O72" s="105">
        <f>+ROUND(SUM(O50:O71),2)</f>
        <v>324552.56</v>
      </c>
      <c r="P72" s="72"/>
      <c r="Q72" s="72"/>
      <c r="R72" s="146">
        <f>ROUND(SUM(R50:R71),2)</f>
        <v>11088.68</v>
      </c>
    </row>
    <row r="73" spans="2:18" ht="12" thickTop="1" x14ac:dyDescent="0.2">
      <c r="B73" s="106"/>
      <c r="C73" s="7"/>
      <c r="D73" s="7"/>
      <c r="E73" s="147"/>
      <c r="F73" s="147"/>
      <c r="G73" s="147"/>
      <c r="H73" s="147"/>
      <c r="I73" s="147"/>
      <c r="J73" s="147"/>
      <c r="K73" s="147"/>
      <c r="L73" s="147"/>
      <c r="M73" s="147"/>
      <c r="N73" s="147"/>
      <c r="O73" s="147"/>
      <c r="P73" s="8"/>
      <c r="Q73" s="9"/>
      <c r="R73" s="90"/>
    </row>
    <row r="74" spans="2:18" x14ac:dyDescent="0.2">
      <c r="E74" s="147"/>
      <c r="F74" s="147"/>
      <c r="G74" s="147"/>
      <c r="H74" s="147"/>
      <c r="I74" s="147"/>
      <c r="J74" s="147"/>
      <c r="K74" s="147"/>
      <c r="L74" s="147"/>
      <c r="M74" s="147"/>
      <c r="N74" s="147"/>
      <c r="O74" s="147"/>
      <c r="P74" s="2"/>
    </row>
  </sheetData>
  <mergeCells count="2">
    <mergeCell ref="E73:O74"/>
    <mergeCell ref="L2:L3"/>
  </mergeCells>
  <phoneticPr fontId="0" type="noConversion"/>
  <conditionalFormatting sqref="E190:E64467">
    <cfRule type="expression" dxfId="39" priority="441" stopIfTrue="1">
      <formula>#REF!="1"</formula>
    </cfRule>
    <cfRule type="expression" dxfId="38" priority="442" stopIfTrue="1">
      <formula>#REF!="2"</formula>
    </cfRule>
    <cfRule type="expression" dxfId="37" priority="443" stopIfTrue="1">
      <formula>#REF!="3"</formula>
    </cfRule>
  </conditionalFormatting>
  <conditionalFormatting sqref="F190:J64467">
    <cfRule type="expression" dxfId="36" priority="444" stopIfTrue="1">
      <formula>#REF!="3"</formula>
    </cfRule>
  </conditionalFormatting>
  <conditionalFormatting sqref="K190:K64467">
    <cfRule type="expression" dxfId="35" priority="445" stopIfTrue="1">
      <formula>#REF!="1"</formula>
    </cfRule>
    <cfRule type="expression" dxfId="34" priority="446" stopIfTrue="1">
      <formula>#REF!="3"</formula>
    </cfRule>
    <cfRule type="expression" dxfId="33" priority="447" stopIfTrue="1">
      <formula>_OIP1="3"</formula>
    </cfRule>
  </conditionalFormatting>
  <conditionalFormatting sqref="E2">
    <cfRule type="expression" dxfId="32" priority="448" stopIfTrue="1">
      <formula>#REF!="1"</formula>
    </cfRule>
    <cfRule type="expression" dxfId="31" priority="449" stopIfTrue="1">
      <formula>#REF!="2"</formula>
    </cfRule>
    <cfRule type="expression" dxfId="30" priority="450" stopIfTrue="1">
      <formula>#REF!="3"</formula>
    </cfRule>
  </conditionalFormatting>
  <conditionalFormatting sqref="E3">
    <cfRule type="expression" dxfId="29" priority="451" stopIfTrue="1">
      <formula>#REF!="1"</formula>
    </cfRule>
    <cfRule type="expression" dxfId="28" priority="452" stopIfTrue="1">
      <formula>#REF!="2"</formula>
    </cfRule>
    <cfRule type="expression" dxfId="27" priority="453" stopIfTrue="1">
      <formula>#REF!="3"</formula>
    </cfRule>
  </conditionalFormatting>
  <conditionalFormatting sqref="F2:J2 H3:J3">
    <cfRule type="expression" dxfId="26" priority="454" stopIfTrue="1">
      <formula>#REF!="3"</formula>
    </cfRule>
  </conditionalFormatting>
  <conditionalFormatting sqref="F3:G3">
    <cfRule type="expression" dxfId="25" priority="456" stopIfTrue="1">
      <formula>#REF!="3"</formula>
    </cfRule>
  </conditionalFormatting>
  <conditionalFormatting sqref="K2 M2:R2">
    <cfRule type="expression" dxfId="24" priority="457" stopIfTrue="1">
      <formula>#REF!="1"</formula>
    </cfRule>
    <cfRule type="expression" dxfId="23" priority="458" stopIfTrue="1">
      <formula>#REF!="3"</formula>
    </cfRule>
    <cfRule type="expression" dxfId="22" priority="459" stopIfTrue="1">
      <formula>_OIP1="3"</formula>
    </cfRule>
  </conditionalFormatting>
  <conditionalFormatting sqref="K3 M3:R3">
    <cfRule type="expression" dxfId="21" priority="460" stopIfTrue="1">
      <formula>#REF!="1"</formula>
    </cfRule>
    <cfRule type="expression" dxfId="20" priority="461" stopIfTrue="1">
      <formula>#REF!="3"</formula>
    </cfRule>
    <cfRule type="expression" dxfId="19" priority="462" stopIfTrue="1">
      <formula>_OIP1="3"</formula>
    </cfRule>
  </conditionalFormatting>
  <conditionalFormatting sqref="P71:R71">
    <cfRule type="expression" dxfId="18" priority="413">
      <formula>T71="3"</formula>
    </cfRule>
  </conditionalFormatting>
  <conditionalFormatting sqref="P50">
    <cfRule type="expression" dxfId="17" priority="89">
      <formula>T50="3"</formula>
    </cfRule>
  </conditionalFormatting>
  <conditionalFormatting sqref="P50">
    <cfRule type="expression" dxfId="16" priority="88">
      <formula>T50="3"</formula>
    </cfRule>
  </conditionalFormatting>
  <conditionalFormatting sqref="P50">
    <cfRule type="expression" dxfId="15" priority="87">
      <formula>T50="3"</formula>
    </cfRule>
  </conditionalFormatting>
  <conditionalFormatting sqref="P50:R50">
    <cfRule type="expression" dxfId="14" priority="86">
      <formula>T50="3"</formula>
    </cfRule>
  </conditionalFormatting>
  <conditionalFormatting sqref="P50:R50">
    <cfRule type="expression" dxfId="13" priority="85">
      <formula>T50="3"</formula>
    </cfRule>
  </conditionalFormatting>
  <conditionalFormatting sqref="P50:R50">
    <cfRule type="expression" dxfId="12" priority="84">
      <formula>T50="3"</formula>
    </cfRule>
  </conditionalFormatting>
  <conditionalFormatting sqref="L2">
    <cfRule type="expression" dxfId="11" priority="10" stopIfTrue="1">
      <formula>#REF!="1"</formula>
    </cfRule>
    <cfRule type="expression" dxfId="10" priority="11" stopIfTrue="1">
      <formula>#REF!="3"</formula>
    </cfRule>
    <cfRule type="expression" dxfId="9" priority="12" stopIfTrue="1">
      <formula>_OIP1="3"</formula>
    </cfRule>
  </conditionalFormatting>
  <conditionalFormatting sqref="P68:P69">
    <cfRule type="expression" dxfId="8" priority="9">
      <formula>T68="3"</formula>
    </cfRule>
  </conditionalFormatting>
  <conditionalFormatting sqref="P68:P69">
    <cfRule type="expression" dxfId="7" priority="8">
      <formula>T68="3"</formula>
    </cfRule>
  </conditionalFormatting>
  <conditionalFormatting sqref="P68:P69">
    <cfRule type="expression" dxfId="6" priority="7">
      <formula>T68="3"</formula>
    </cfRule>
  </conditionalFormatting>
  <conditionalFormatting sqref="P68:R69 Q70">
    <cfRule type="expression" dxfId="5" priority="6">
      <formula>T68="3"</formula>
    </cfRule>
  </conditionalFormatting>
  <conditionalFormatting sqref="P68:R69 Q70">
    <cfRule type="expression" dxfId="4" priority="5">
      <formula>T68="3"</formula>
    </cfRule>
  </conditionalFormatting>
  <conditionalFormatting sqref="P68:R69 Q70">
    <cfRule type="expression" dxfId="3" priority="4">
      <formula>T68="3"</formula>
    </cfRule>
  </conditionalFormatting>
  <conditionalFormatting sqref="R68:R69">
    <cfRule type="expression" dxfId="2" priority="3">
      <formula>V68="3"</formula>
    </cfRule>
  </conditionalFormatting>
  <conditionalFormatting sqref="R68:R69">
    <cfRule type="expression" dxfId="1" priority="2">
      <formula>V68="3"</formula>
    </cfRule>
  </conditionalFormatting>
  <conditionalFormatting sqref="R68:R69">
    <cfRule type="expression" dxfId="0" priority="1">
      <formula>V68="3"</formula>
    </cfRule>
  </conditionalFormatting>
  <pageMargins left="0.78740157480314965" right="0" top="0.78740157480314965" bottom="0.78740157480314965" header="0.51181102362204722" footer="0.59055118110236227"/>
  <pageSetup paperSize="9" scale="75" fitToHeight="0" orientation="landscape" r:id="rId1"/>
  <headerFooter alignWithMargins="0">
    <oddHeader>&amp;CPiattaforma Ambulanti Carne - Lotto 1.03 - stato consistenza lavori eseguiti&amp;Rstima &amp;A</oddHeader>
    <oddFooter>&amp;L&amp;D&amp;R&amp;P/&amp;N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J10" sqref="J10"/>
    </sheetView>
  </sheetViews>
  <sheetFormatPr defaultColWidth="9.28515625" defaultRowHeight="10.5" customHeight="1" x14ac:dyDescent="0.2"/>
  <sheetData>
    <row r="1" spans="1:3" ht="10.5" customHeight="1" x14ac:dyDescent="0.2">
      <c r="A1" t="s">
        <v>3</v>
      </c>
      <c r="B1">
        <v>4</v>
      </c>
      <c r="C1">
        <v>0</v>
      </c>
    </row>
    <row r="2" spans="1:3" ht="10.5" customHeight="1" x14ac:dyDescent="0.2">
      <c r="A2" t="s">
        <v>2</v>
      </c>
    </row>
    <row r="3" spans="1:3" ht="10.5" customHeight="1" x14ac:dyDescent="0.2">
      <c r="A3" t="s">
        <v>1</v>
      </c>
    </row>
    <row r="4" spans="1:3" ht="10.5" customHeight="1" x14ac:dyDescent="0.2">
      <c r="A4" t="s"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Pannellature e coperture</vt:lpstr>
      <vt:lpstr>'Pannellature e coperture'!Area_stampa</vt:lpstr>
      <vt:lpstr>'Pannellature e coperture'!Titoli_stampa</vt:lpstr>
    </vt:vector>
  </TitlesOfParts>
  <Company>ACCA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ACCA</dc:creator>
  <cp:lastModifiedBy>Andrea Poloni</cp:lastModifiedBy>
  <cp:lastPrinted>2015-03-02T10:19:47Z</cp:lastPrinted>
  <dcterms:created xsi:type="dcterms:W3CDTF">2005-07-14T10:38:54Z</dcterms:created>
  <dcterms:modified xsi:type="dcterms:W3CDTF">2015-03-11T08:52:09Z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lution ID">
    <vt:lpwstr>None</vt:lpwstr>
  </property>
</Properties>
</file>