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poloni\Documents\COMMESSE\P969_Sogemi\lotto_103_piattaforma_a\conto_finale_103\lavoro\"/>
    </mc:Choice>
  </mc:AlternateContent>
  <bookViews>
    <workbookView xWindow="276" yWindow="336" windowWidth="15432" windowHeight="8448" tabRatio="304"/>
  </bookViews>
  <sheets>
    <sheet name="scavi e sbancamenti" sheetId="1" r:id="rId1"/>
    <sheet name="Dati" sheetId="2" state="veryHidden" r:id="rId2"/>
  </sheets>
  <definedNames>
    <definedName name="_xlnm._FilterDatabase" localSheetId="0" hidden="1">'scavi e sbancamenti'!$B$3:$R$3</definedName>
    <definedName name="_xlnm.Print_Area" localSheetId="0">'scavi e sbancamenti'!$B$1:$R$170</definedName>
    <definedName name="_xlnm.Print_Titles" localSheetId="0">'scavi e sbancamenti'!$2:$3</definedName>
  </definedNames>
  <calcPr calcId="152511"/>
</workbook>
</file>

<file path=xl/calcChain.xml><?xml version="1.0" encoding="utf-8"?>
<calcChain xmlns="http://schemas.openxmlformats.org/spreadsheetml/2006/main">
  <c r="Q27" i="1" l="1"/>
  <c r="Q163" i="1"/>
  <c r="Q156" i="1"/>
  <c r="Q102" i="1"/>
  <c r="Q75" i="1"/>
  <c r="Q88" i="1"/>
  <c r="Q121" i="1"/>
  <c r="K88" i="1" l="1"/>
  <c r="K132" i="1"/>
  <c r="G109" i="1" l="1"/>
  <c r="K135" i="1" l="1"/>
  <c r="E166" i="1"/>
  <c r="P163" i="1"/>
  <c r="M163" i="1"/>
  <c r="K161" i="1"/>
  <c r="K162" i="1" s="1"/>
  <c r="P156" i="1"/>
  <c r="M156" i="1"/>
  <c r="K154" i="1"/>
  <c r="K153" i="1"/>
  <c r="K152" i="1"/>
  <c r="K151" i="1"/>
  <c r="K150" i="1"/>
  <c r="K149" i="1"/>
  <c r="K148" i="1"/>
  <c r="K147" i="1"/>
  <c r="K146" i="1"/>
  <c r="K145" i="1"/>
  <c r="K138" i="1"/>
  <c r="Q138" i="1" s="1"/>
  <c r="K137" i="1"/>
  <c r="N137" i="1" s="1"/>
  <c r="P128" i="1"/>
  <c r="M128" i="1"/>
  <c r="K126" i="1"/>
  <c r="K127" i="1" s="1"/>
  <c r="Q125" i="1"/>
  <c r="P121" i="1"/>
  <c r="M121" i="1"/>
  <c r="K119" i="1"/>
  <c r="K118" i="1"/>
  <c r="P114" i="1"/>
  <c r="M114" i="1"/>
  <c r="K111" i="1"/>
  <c r="K110" i="1"/>
  <c r="I109" i="1"/>
  <c r="K108" i="1"/>
  <c r="K107" i="1"/>
  <c r="K106" i="1"/>
  <c r="H105" i="1"/>
  <c r="K105" i="1" s="1"/>
  <c r="P102" i="1"/>
  <c r="M102" i="1"/>
  <c r="K98" i="1"/>
  <c r="K99" i="1" s="1"/>
  <c r="P95" i="1"/>
  <c r="Q95" i="1" s="1"/>
  <c r="M95" i="1"/>
  <c r="N95" i="1" s="1"/>
  <c r="H92" i="1"/>
  <c r="G92" i="1"/>
  <c r="P88" i="1"/>
  <c r="M88" i="1"/>
  <c r="K84" i="1"/>
  <c r="K83" i="1"/>
  <c r="K82" i="1"/>
  <c r="K81" i="1"/>
  <c r="K80" i="1"/>
  <c r="H79" i="1"/>
  <c r="G79" i="1"/>
  <c r="P75" i="1"/>
  <c r="M75" i="1"/>
  <c r="K72" i="1"/>
  <c r="K74" i="1" s="1"/>
  <c r="P68" i="1"/>
  <c r="M68" i="1"/>
  <c r="K65" i="1"/>
  <c r="K64" i="1"/>
  <c r="K63" i="1"/>
  <c r="Q59" i="1"/>
  <c r="N135" i="1" l="1"/>
  <c r="K120" i="1"/>
  <c r="L121" i="1" s="1"/>
  <c r="N121" i="1" s="1"/>
  <c r="K92" i="1"/>
  <c r="K94" i="1" s="1"/>
  <c r="N94" i="1" s="1"/>
  <c r="Q94" i="1" s="1"/>
  <c r="K67" i="1"/>
  <c r="K68" i="1" s="1"/>
  <c r="K155" i="1"/>
  <c r="F136" i="1" s="1"/>
  <c r="K136" i="1" s="1"/>
  <c r="K79" i="1"/>
  <c r="K109" i="1"/>
  <c r="K113" i="1" s="1"/>
  <c r="N113" i="1" s="1"/>
  <c r="K163" i="1"/>
  <c r="N162" i="1"/>
  <c r="Q162" i="1" s="1"/>
  <c r="L128" i="1"/>
  <c r="Q127" i="1"/>
  <c r="N120" i="1"/>
  <c r="Q120" i="1" s="1"/>
  <c r="N138" i="1"/>
  <c r="K75" i="1"/>
  <c r="K101" i="1"/>
  <c r="Q137" i="1"/>
  <c r="N74" i="1"/>
  <c r="Q74" i="1" s="1"/>
  <c r="N155" i="1" l="1"/>
  <c r="N132" i="1"/>
  <c r="K156" i="1"/>
  <c r="N67" i="1"/>
  <c r="G85" i="1"/>
  <c r="K85" i="1" s="1"/>
  <c r="Q155" i="1"/>
  <c r="F134" i="1"/>
  <c r="K134" i="1" s="1"/>
  <c r="Q134" i="1" s="1"/>
  <c r="N114" i="1"/>
  <c r="Q113" i="1"/>
  <c r="K102" i="1"/>
  <c r="N101" i="1"/>
  <c r="Q101" i="1" s="1"/>
  <c r="L75" i="1"/>
  <c r="N75" i="1" s="1"/>
  <c r="L68" i="1"/>
  <c r="Q68" i="1" s="1"/>
  <c r="L163" i="1"/>
  <c r="N136" i="1"/>
  <c r="Q136" i="1"/>
  <c r="N128" i="1"/>
  <c r="Q128" i="1"/>
  <c r="L156" i="1"/>
  <c r="O166" i="1" l="1"/>
  <c r="Q67" i="1"/>
  <c r="N88" i="1"/>
  <c r="N134" i="1"/>
  <c r="Q114" i="1"/>
  <c r="K87" i="1"/>
  <c r="N87" i="1" s="1"/>
  <c r="Q87" i="1" s="1"/>
  <c r="F133" i="1"/>
  <c r="K133" i="1" s="1"/>
  <c r="Q133" i="1" s="1"/>
  <c r="N156" i="1"/>
  <c r="N68" i="1"/>
  <c r="L102" i="1"/>
  <c r="N163" i="1"/>
  <c r="R166" i="1" l="1"/>
  <c r="I131" i="1"/>
  <c r="K131" i="1" s="1"/>
  <c r="Q131" i="1" s="1"/>
  <c r="N133" i="1"/>
  <c r="N102" i="1"/>
  <c r="N131" i="1" l="1"/>
  <c r="K44" i="1" l="1"/>
  <c r="N55" i="1" l="1"/>
  <c r="E57" i="1" l="1"/>
  <c r="K50" i="1"/>
  <c r="K24" i="1"/>
  <c r="K23" i="1"/>
  <c r="K22" i="1"/>
  <c r="K21" i="1"/>
  <c r="K20" i="1"/>
  <c r="K19" i="1"/>
  <c r="K18" i="1"/>
  <c r="K17" i="1"/>
  <c r="K16" i="1"/>
  <c r="Q5" i="1"/>
  <c r="Q4" i="1"/>
  <c r="K26" i="1" l="1"/>
  <c r="K27" i="1" s="1"/>
  <c r="G43" i="1" s="1"/>
  <c r="K43" i="1" s="1"/>
  <c r="K46" i="1" s="1"/>
  <c r="K33" i="1"/>
  <c r="K36" i="1" s="1"/>
  <c r="K8" i="1"/>
  <c r="K11" i="1" s="1"/>
  <c r="N36" i="1" l="1"/>
  <c r="Q36" i="1"/>
  <c r="Q11" i="1"/>
  <c r="L12" i="1"/>
  <c r="K41" i="1"/>
  <c r="K45" i="1" s="1"/>
  <c r="N11" i="1"/>
  <c r="L37" i="1"/>
  <c r="Q26" i="1"/>
  <c r="N26" i="1"/>
  <c r="K51" i="1" l="1"/>
  <c r="K53" i="1" s="1"/>
  <c r="N53" i="1" s="1"/>
  <c r="N45" i="1"/>
  <c r="Q45" i="1"/>
  <c r="Q37" i="1"/>
  <c r="N37" i="1"/>
  <c r="N12" i="1"/>
  <c r="Q12" i="1"/>
  <c r="Q46" i="1" l="1"/>
  <c r="N46" i="1"/>
  <c r="N27" i="1"/>
  <c r="O57" i="1" s="1"/>
  <c r="R57" i="1" l="1"/>
  <c r="R169" i="1" s="1"/>
  <c r="O169" i="1"/>
</calcChain>
</file>

<file path=xl/connections.xml><?xml version="1.0" encoding="utf-8"?>
<connections xmlns="http://schemas.openxmlformats.org/spreadsheetml/2006/main">
  <connection id="1" name="Misurazioni" type="4" refreshedVersion="0" background="1">
    <webPr xml="1" sourceData="1" url="C:\Misurazioni.XML" htmlTables="1" htmlFormat="all"/>
  </connection>
</connections>
</file>

<file path=xl/sharedStrings.xml><?xml version="1.0" encoding="utf-8"?>
<sst xmlns="http://schemas.openxmlformats.org/spreadsheetml/2006/main" count="199" uniqueCount="122">
  <si>
    <t>74459EB0014D9127E4FD0579C2629E605B070F57B0A528610AF570349E88905C53C199BB03DE037EB5AD130BE9C1C617B277851FE03236F203E4074F58C6C629FF2634C529FF66742D8FA638E5CFFB4BAD510622602D4B0F1317C1C8D7E1C4F1590E65DA9360F813A8431EC5DB0ECF9DB6E60B99F2A84BA33CEE08F6DDD981241B0F39959D71AABE60238700A2861C9D4823995A4DA6D638816A6D914C550A46A6D222914D219B4236B5E1595F2C423AB5355D0B47A796368162A98A7C2A2F6BDA693EB5F7CCC4B8DF266126C60537007E3F198D84436EEEEE28170ED2939DA2270FB2BF0C3B914E52B6B3D4A30BDB577292CA57B29358B8057A627E7BA4276964A7E94987F7866C346E0BAEDA0FB295EDA95A3CBAB24C59E42B1B51B578846589B28094EB918C1DD9C1F50CA241DEB380B8EC8ED30F4FCCEC53681BF9B22FA72C2F4A3D8C0B6A12EA61DC500315E6F1FFFFFFFF2AE38EA406000000000000000000000000000000000000000000000090C8FD660E97CEA0D153D76E718F87C297211FE8304526CCC13FE2BA104FA61F33898BB136728A0E531414EF11F9788EC314DBB88440418F1C3F4E96411079EFDC3BC1141A211E8A44345A8D4695D36D99C26255118B0A8245E697472C4A237B8745C5B37C6925CA60F87A5CD3E2D9BD96E85A38B3D7B21650164D8B67F47A5CD7D75DA55F6626934ED0398D22655D59691B6A3CD742662D4BBF8E854C5BA9F2EC805EB2A2BE34DFAD03B378F9AA8C3C4131C202D26D7DFD0F671C467F5B2FDB75B373932387A15FF6627315B2B6BD6EF6A72FF5D9E77FA943B3FD52571FBEEB889F6A16B368527BEB361C25BD756B7A4EE0C1F4CBD2761615B68D70458717EA1CABB08CC519B7FAA42CCEB84C6E118B2B8AFB4B1B599C6590AE82B2B835B65B1B26450B591CB23864711459DC76679BE5D11459DC66742D8FA6C8E2F2FEB28CC5BDC666076B59FA2F5F6B9D416B50D3FCE73792DDB5B552B1875915CF09047D42D6FB9422E5C8DCED35BF7DCB43BC5AD7DD9BDEE066AD974AF3ACF13606C17B122B5C9381229F4CF9A4716D5CB22FC5B8370E6642139F4582B9E96678FB75C8A385E4D132B85E41C9236E489109F7933EE286947882B5E7F47109245E7B7E24DCA395A0347FAF5CD5D82CA93D4824B66E8AC084C084C084C084C084C0944A5602D332F831EE96B3E3EB23AAC61A5BB6CA7AED04A1178E29C7A3C20842AB41688DA535EB607B4B6B7B72583829E175CE0A0302D9B604210B41C888EC1D08156F712D169561756D89AAC55B5E5BA66CE1D6D7963682D2A85ABC15B625CAE2125BFE25B63536256EC371519C21250279F2E4D99AB9F68AD3321663DC8197B218E3BC57A6509FB913AE7DE122894112832406490C92982C82240649CC96544512B329654BA42A9298DCBF2089D9711223A7A00F77029C651C0610DA65639F050EA76440DD60272EE943128324A67024A67ED319343B5F0737E4AAD969F66AEDE6DB376FDF7C99D008C610EA3B3F420ECC81FCF5BFC4814E3E94614AC60E1794B040D021973B8189477D02E446765F99A23FA62EF44990EBADBBB5F1D8F14578F8F64DCB275EE84E4630C68484333954391F89E32585A9411A8A1BFA8C38D1980AC1481006043A47E0C85CF2476FE2B21F0C52788E4C9768C9081470C75CA6D419C73B9B098DA83B9127263F123191E5E93C54960685539746110CC6644C3999040E71C3D1984D8403A5DCB140C306116A107208F50875C3201CC9083CC6D72F180EF5B33289A35FF9231417FDF54F5928541BA7F74CD6ABE7A4C9B880B1CD0FC9F1894C3A1A39A4FA317675E710E7837A95C661F7B077484E4E8E8F2E2E0EE5F779FBE6A67755EBB4BE7DAB7D6BDD749AA4D16CB77589CD76EDF34DAF36B891A96259F61DE32A8727105F5ED513EF96767FCA7ABD871783EA8A288CBA506BC30993D59DEACA46F0021168351CB2890715202F4FA5A07520B8E379723B711067084924A0A0107EF4641A8F11A1E13AD1007409D2CA6AFA347043A2D09125E8280B26508D3C1CC300AFBE470AE3644803A8209F426DC070B2F837F5351CE33D29912F056F9ED48A7AAA07952DDB915449EA99B611F936FC5EB512681BF0722AE8CC9529DFD401459E680F98495C8C8D35308A5AD21C50DD8C39A092527D3407BCBA39407FA7725803B4126530063CAE69F16C014B742D9C2960590B288BA6C533043CAEEBBED8015E94DCDA19B9B534B9955B0FB3CBE703E1C8E9AB3219E01E7724B52FB7C7DDDA22A9B50A466AE39A104F5E982BE0441C77B86BACDA8789782C79CE0EF78A7111964421053D1719F44043E4A99D826A133745C32A62D04A0C2AA861D52A1806A5453E198452F94A148A85DB8021BCAE578FE77B0E43C53308C5A232588496A85A3C93D032650B67135ADA084AA36AF1AC424B945D66163A9933C1183F3EB69DA08C36A305A9D7DD3BD295EB7FE4EB70919BA205C9DB9360F853EFE85E9DD6E1B9D3D67C21531E756994674F4A378C9860F77934EEC825E37C492F5B575F7B4DB9C25A0B82502C767AF5A2763AE3EEAE842DC9D96F7A6F301DB24870B52AB8C8688784C99421619A35DA9DE1A5293908535C1362BFF8522B209EDCD1F0FDFB91FAFB9D50BD2581446A67041DA9CD13CC27F5666FD0BA6CC1D4E086345AA45BBBAA5D373B10090E89CCA737AD10166FFAF3D8BFFFA736CACAFD4E6004231E24FA56FBA3FDB573D5FFDCECD7FF68B63A30D876AE4887EB629C4934A491A0BE2FC8DF43EED180DC8701A12CA023F29932C19D21923C8A24AF60F3D012A98A246F53CA9648552479EB50B91D2179E9AA4B87E7D0254D0D7393C31CE93743C6D63FA8D0A03F582E3FC2F05E6A27EF5CDA17E576C6AD9829B7B3336ED7975B6DE5CDD248F290E46D83E4D948F2C47E913CE44B14F952C1A674255215F9D2A6942D91AA3BC3979012CDA4EF1FD60EDB79D84DEFB09E27D96B9EC17E51DA625C0399D2968A415B9479B876EF0453CDA1485B9E4463C85690AD205B41B6826C05D94A2A41B6B23D5591AD6C4AD912A9BA336CE59557776A8DD2139C9D2124C63D82292131EE6CAA4BC71877D21708932B28C6DA0E1E6C4542B28A90E43FD88A97373D8B92CC24C6A3AD48480A434872039171776025761958395E044421791F0927F01CEE7D28BF5DEC57E8221914C51559602CAACC6351E5F8B5B0280141138B9436FB7EC035FE05A1086D6308450BA1E801F7E4E24E7DF6F437C5C812298CDD1074E35EDE7384BEE71D7A701ABE959DF7B6D51FDCFCA6F6F52BA789729B1F8BCF02BCBBB52AD6310CF6EF08A7D2DF6028B7A70587E45D077EA8C63FA8CD6A12FFFFFFFFAD5F738F06000000B4873A0264F012009308310106000000BCB03B02E31C2D3F55F29932CE95C8F1D3BC674A20BD29C283FF94AE7DC9DD843877774C65520E0DC79C2A3F882471F298F84894CE3313A79C8C441316789AED291788EC6F6FDFF45AFDAFED41ADD3B851AE1F1DE51032D94647221680B21E098743ED6632717C391AC9645C97AB0B4B9C4E4220F650118D4144EEA0A2A87441FAE7844ADF92F0BA3A61987993FC0D7AF4484E02804DBBBA6D8FC63D263BB02D0FC3E9F249148E462C5095189F2F4B93A94E98C6AA33B1E32C661B85578C70D5081FEBD179A463C90F9D30D567265E31E3F64CEA4A56908AEB1E4C05874E919494452135A4A181745E2A0F86B0E00E2A6722DF324B549507DBDC09FC0EDF2510CC656327B68264898E8D826DF3A152A1C393345AD527E6E2D8B1991254B61FC42B0FE2D507F12C7F4B8EDFD9EBE96865365A9D8D1E1B51DB2CA86246AA6624F94C32AA8280AB81A7D0DA965761D4B927077D80DB188A5BB7B5E4F3709144A0975F513D95AB452E9F423076BBDA8AFBD24FE86451246FE3913D57BA1655778B6A0FA7DDD067D3A9EE352C98C80DBAAA3BCA0340715F69756AADB634AF7C37FF48FD60D081E1A5FE479340698272D9B64D27B4897759751448BA92753327BDD10327BDB1C75AE8B1643CF9EB5F64EC0C65F79C73FF0A3D9C2B77AC8CBC6BB46048ABBD23EF987DF18E84BE800C502F1FA17F122FBC9F48E7BEDAF52D34479F0E87D2616B03740A22F61B793F93BFF6EEC3A19A9258B6E6F83258C9825535538F07E0D9A159CE1912635932304B99074373CB33626A7AD45063B239E153DF537DC1D484F6D803A4716D66EC5F68739BF97119AB31AEA44D598D7199D30CABF9DCEAEF02A1A922A14142A31B0A121A2434486890D020A14142838406090D129AD2131AE376DA74BFC0694668DA3052C99B634853DFA2B2B377D3C68F2F1495D9FC3E8107D95F669BC01A4CC6D825609594C924CF442203F92F8EAC7324327B4F640ABC5731EFFE85AAB50018CF4C604C5D73337249399EE9D931687C287C196C5CE34C8F85D8F8746C4CE52BC131166E031DD1CCA761668FD051B610E861AA47666D2661EC5A82E77EB6A72A9EFBD994B2255215CFFDAC3363DEA60B03360CE25B5A9373F22F7ED2674D17DEF6BFFF8FACE3C6BBB266FAEA9AE98FD74C7FB266FAD335D39F99E9C9FB481A7B6F389B4EE5E28A4F3FE428E2FCF9455C3CBF8845BED45FF26456D59E27945296104A98144D7C7927B39BDA586D6492860C99E42C933CC5C358DBE19233898B61673DC5C3586A0AB5474C72CD0D23D79E1F0977352A2DB881B06AACFFF54369E3AC87A3F1243B245C5E0BE7AFB6756221366D1A9B6070B26D393E592BB1C9422BE72E2193F9E51199D2C8DE2153F1EC975A8932982F1FD7B478D6CB25BA16CE78B9AC059445D3E2992E1FD77599E5B28CC6C90DBA1F5AD328B98E816E83F70ABEA6D3A4451902977934983AA44BB94B033149F36595FFA2263DE342424B732779402CE14EB7F0A2146D79C89756F2A5356C7916F225B1437C092D79F18C62CFF9526EC831EE4992F0A330E7C2C01CE6B151BC84DAABCB8DFB3F9813B83B60BAB352188AAB1171E8E57168AF7627C6BF2010E1E6C4FD04A24E77E8398018002510E9D1613D103F7CA11AD322905A46A9D762D2C5DBE6838CFA6599B1712F4A324D91272AD2654506E45CB780E412475AFE290A32E58DCF50D6385B68957F86F264A69C16B94B3394533C5CA8A07E8F6628B8B4B82D4D71697133BA9647D3322D2D3E6541B01CB79414961E2C224287D7792E7BCC792764FF3077C25ABECB28FBD2C910A96B8F338CFC274904820E43B536B7B20823F33AD960B23BFBDC1F6B656F721EF2B984CF2268A6431925F97F67B8972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</si>
  <si>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10000000050000000100000000000000F8DB3B0258F01200B2750D0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6417F7A2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00000029530000B7000000789CE3B471CECFC9494D2EC9CCCF0B735670CE2FCD2BF14CB155325452D0B7E3E50200A29109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49141C1001000073696F6E6500000000BEB3E5773CF21200A3B4E57712000000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F442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4000000F81400000000000000672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53542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1300000005000000010000000000000084B43D0258F01200B2750D011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463C09A6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00000083780000B7000000789CE3B471CECFC9494D2EC9CCCFF3775170CE2FCD2BF14CB155325452D0B7E3E50200A21E09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40000000500000000000000010000000000000001000000060000001500000016000000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618F168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8140000F8720100CDDC0000F8140000789CED5DDD6EDBBA96BEDE05FA0E44500C5A4C7722D9F9DD677700D776B20D388E6BBBB9E84DA14A8C4B4096BC293A07C74F337733189CABF30867BFD82C92FAA163C79693D891EC55142DB94C524B14C98FDF22B9F8CBEFF5D0F7A92B5818F407FFF5F6CD2FBFFCDE1274D41F9096D71F7C3AB00F20D0E581F874601D90C15849064C847EF8E9A016383E8BD801B9F63A9EFAA537B8BC0AB8FBE9E0807446908033C73F20FDE9A7837348C58741FB52152483836E1AEC5DA5C1CF0315BC0CA010C127F480D47D9E0441912FBEF8874A01E19B442F080FFE31A649F8D2970F879CC13D8F02256D0743F57FA7FE935FF248C06B83C2F25D22A134BFF41B61FAC82B7E07E13BC78FE4F3C331A32A4D8346B76ECF13E94F89E0B3EFCDC95AC27767859FF9FD9C602E27C81EE604519D0BDE0AA01AED73CB94350359EF152BCEDC8C4494BC432A987B8414CE6B27A535DF9F17F6273F668573CADC862E9DD5A63DEC8BD1587E8386D021FBF4C8BA38AA58D6896C1A5D3ED50D6A22044D34EEDCBAAA584B0555613209BF5352155242F858F005BB43F54D6EB8178CE266D051C5C6AADEBA97A0A5480A97593A1C52AB5C5D874F07A1CE75C947BE6E2351DCCA798DEB9054BD9116F1C5BF853AAB1C90CFBEDBBCCF2AB5237A91FCB432A7185EB2207BE6A8732FF58C13F69D7BDACF5A0F7C98DBDBB4CDF5C63C7D5247C8D2E4D33B22FBDD874A855AF6EBCE382DA337EEB702B7CBDD4068F94CE289A83B623EAD12C6EFD4CC5E63D475866D061FFBBBFC23052A06D555FF197115D69954B5D0BBECBD84234278EFB69335F07EAD2D3F6E38FBE55BA331FCA0FBE9103E1B341EF9A62ADC92CD24F9A1C7C6A18AD5FC3F27D947F487492A08DE8CA77D3D5A34583486D7B55483D361DB08578C70350943DBB0D2CC10B1CD48C58C54D3C8A51F5A66C436231533A2F3B4AE79D6CB5AD7A16744B82B78BD3923F8F9A59DC5E5A05B0BB2783D12D78E68F71A0F459DE62013F55D5977C6431B910864AA4C32188DAF03F339EEF5EC636EB8F34062443B61E7EFDDE1606C7E6B2DEBB16C9C200A4A7EF9BD3FC8F045F79AE9914699230D330B20A792418EAD21A732073930CAD3E934459E0A228F2143E499459EB323EBECC8BEB8B82839F258C5469E545E20E8313E3D424F1AD969E8A975A0A5F9E9101E89A64F4769F3AE3B7A0039B574E4520FD28BF0AADFADD7BAB3E3846CDBD983645B3105D0338369F6B603910D69339D11C60A7FA6941901B4CB6664D459E07A53A828A3B0A305CA9648D5FEE732290B8D60502865B5128BDB405934954DA02CBA02946AA914CB892A0860820AFFAA9123C972B430CF4C49DDABAF30202E7AC6E3BFD4FD60F6E9200074847F3F1D7426A34398561C9281C3D9DD9D03330F5F61E6D1A359A0065CCEA65030D5A92BCB527F0D98F8EBBFC9358B263C2EDD5A96FECBC40984CC92431335810F897C04681FE6C801F01B721112983D393ECD932170994783A943BA94BB34109334DF631F2EADEE273197EA1C73A966CCE5D2F9F18345E1300891B5206BD91FD652707B592A47D682AC851693B5203BD99EAAC84E9EA52CB293EDEA8AEC04D9494E76727CF07029FF3863279D908F1CC1EE292EE62339594D4E70317F2BE464267131B8092EE66B74DE236EF29CC5FC930C748E35E89CCC820E456BD84E01CE83EC2F833755EBC8AE1CD9E7398C61768637F609024EE901A75239B2CED118B65780D30947D44E5B33442A66A46A468ECDC889193935236733659FA7B1DA3D17C1F48A661A2E02BBE292EC7AE83197E6609B8DC7A9F54B72CCD3398E799AC17D9787430A9D1A29E64E21FE43E1CB403E52CC7D457CA4983174EE11E23F87629E659873AA31E72CC39CA64F033724B3DBC511784C1902CF5381E757836CCA30420F420F42CF1E41CF79063D671A7ACE1F811EF23E124EE039DCFB8006CFDD4721A3CCA781D0AEECFEB38A0D41A9BC401884BBFFF460BE4718541F8D79D4EE678AA91D45F0ED560115EE02DC8CAAB80BF059CA6A257017E0B6742DEE02C56BEC025C5AFA8A9D7D2FB9187231C70E2E1E65076EC8C721A164A4DE0339027204E40805E10833899122204578158A70EB02C4255F4D8E1869CB04F210885812272E075558364B2C8BA6C5230A4B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</si>
  <si>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2B2C6B4D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7700000087000000FDBD000007010000789CE3E4B4F1CC4BCB77C94F5670CE2FA80CCA4CCF28B15502318B404C054767674785E2FCB492F2C4A2548560BD023D473D25859002A0065B254310CBAD2817A8434921ACA838CF56C9D8584921B828D92F17240464404495149C73536C950C9414DC72F272C17A81CCF462B011FA76BC5C001E882754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31CAE22D01000073696F6E6500000000BEB3E5773CF21200A3B4E5770A000000FD0B00000000000000672F36CFBAC50100E2C1013FBDC50100E2C1013F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461746947656E6572616C692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D000000E20100000000000000672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45502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56432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07000000050000000100000000000000A4719F0140F11200B27510010B0000000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D4F3018E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D0B00003D310000DBEE0000FD0B0000789CED5B5B6FDB38167E9E05F63F70B3C56083ED389673693C6D06D048722AC0B7488E0BF48D9668975889D450B43B08F263E675DEF6376CFFD81E92BADACEA6DE99495360F2509314CFED3B87878794FACD1B174B7A4D181138A13FA0BFFEE59B37EE75730C4D3221C5D5D1119A8A682AEEAE8EBA47C8499919D9B0483526AB95FA71789AAA5F3FCD446E264820572D379F89A56AFC6044383C49482429670E8B7276A2874FDAA28BA9376B1C0BEE459CF194461C8DC58489908260EBF4087A619ABA797675D4EBEFE17EE3A9A16FDEF892A4371E7209E8858F95865C488E322250F22DCE78FE9AE4245ADF01094131017234C41B2EB01AA1E81F11079B08CBE986EBC78686EEB2C152AE71C986A229C5401E53040AAF05B9BBC3C7061FA9C0188834B93ABAF746F747E86457511BA5345F0B5C51742B92F9F0BEFB004DC445C60F21F1192206DD8324EDDA110EEF5F249491177BE787101D98EDD36C10DCBF98F53A9DD9F97ECA43252DF63AF851CFFCE998BD8EE98363ACDEEFE399E81829690461403E07AFD07AC56194CBC23F38CB702231934439F0FBCF774C641D9B754B11ADC17B8960ED6E682EF56826F88A48C95F2212239247C93A8738C0E59A36B20FF253D43B46014D28C840388A889038250CA4119017E31565F42076A7C7C8063CA288167C30CAD68B4542238A72223600DA41FCCEF47A28203888F21C34897E5AD3D24F58108238A269CA1760F041BC2E14AF089CCA99368BABC517ADC1BA127A640BD9E95DA0A8738612B25A11C4FEF36F6475FB27FDB38344BD8230CB20A123492246A30F040992C0CEB2010BBE2F03C0C4DA4B251E049188E439161466489848E5A75F54D42434A50C86C195A06DBECE745A79891867D1874FBF02312C6B2E625AD96422B9CC292AE09638D7D4FBE442842E096C2C7786BF71AE7EA65608B0D0B02726A4215E0F9157EF68C030CFC1F92007A315E582C1F60A7B2CD20A48AC7C09069B69C0A99126639A1116AB283CC80397A5075402AE11551EE72C5F275A13DEC4F420F6FD63E46D40A9B5AA50F24A10ECD2909873BD65AFE83AA611960256CD41BCAD6E53F772E129ED01470E2154AC2488023581C33F6A6148B5B820D40E9365B5706AE60E8026C10BA84024B89E83A73644D0A50EE62AAA0B4D884A5F28C219951CC29C2B4420774078C5AD9CF61200826859C7BC60C1BFC30018031642AD8EE604C8C552555B3AE6A40ABE0AEF620E2DC568C30FC41832A63FB77506AEF82A39903161E706930E6177E82EF4C886675DC08ED7BBFCDC1DCF0559F1C3C26693993DF41E9275F1E29F50FAF4FF6F59AA66DEAE76D5D856D1AC87DD6B5315D1802ED44257DC6D1941E96C75ACB3B37EF7BCFBEAB2777AD9BBF47A67505A4F59722DA0D0EF77FADD6EF7AC77D1BF3CEB9DF7CFBDEF4EAD73A8BC39F0D175F8122739386C96252B3BCBB48DAA3D592E753BF41DBE5C8E6535F13627F6F06656F59D349B8BFCB45B0D14EAD686F9418D8E1F203FD68C3548D3623B0799DCE01B2C723B65A60D268E7251361D91954D2F6269D9D646284579EAD2BC9A02FA3BC1B4D11BF961A3E739E351D51D0C2A194C0AD9E854325904403444367843AFC11B7A9E53683748565E0C0655D0C051C7721789B13FCF7A8DB615CAE2AC95597E61BF6AFF98B08A7C4FD0186CD5583B3C769CA02DABFDA0BBC607CE643C0BECD96C02E067C571D1950512A7DD13AB77625DF6FB5BF8B83258B51F8FD380E893E47015E8DF3DEA565A98832A4193E5B61487E55B8C7D7637DC88F618C4B69747E6407B9BC87477C680ED230AB35CD3C0C9B36C6D5CA939B4E7EE0068BB953D4AF39DE7B30CE4D500EB6E23D643E5538C46C5D10346BC5C270760867D46B750700B981D1E0FF2E200CF64528EA91108489F99D81FB993B2A946D3AC1A2D9A27FB14B39A8A39E67CF31CF4EAD57A4141E45587A82FA15B3B7C2B1FB73C1F660ECE6A437477DBF3DF26F235832275CDF0B72BF9FACB18B3AD5F2300A03412CB847FFC328AB551AEF06C27B026C6CF1BE1678EEF3E74C3453B8617CF1BE15ABF678A7185E74EA6686CC2BAFB9C51AEF47BAE2897786E658A66A1F3AC117EE6F8EE43574576338617CF1BE15ABF678A7185670BE5B1486B1BA08366EA7A805F1D8D27C1084E98BE12701B78EFDFDBE8DA1B7B813DF4D5A92E25704256B7409D15619DA28C6D38F4034DE216EF72A474616114E01250688DB9483112545D6E01407FDB466CAB528F27AEE63258E54D7BF72AF0E6A4B0EDB30D9DDAC1CC7726433BD8B235C3E2ABB6D5761C6F36B3DFFB93B1873C74730BDE9CD9C5BDAAEBF96864CFBCC06FF8F8465DBAC84FBF7CCD568F266ECB4E1F79A1E7DC6A144A3BBDEA1AF46BB6541FB127C3215888207E87F6AD5B79D2292EE4BE66FBAAB53AF2C3DBC06E79D09C78EFBEEAF5A92E9638A30B9A90D22C35F4A74D5FD4A6F63E5A0EBAD7B694D429DF8CA8DBA1E148EFFED00A9CB21506E63A4F35ED61D99C47C351DDAEA74C57F5F874558CABDBB2E9AABCAC8427BEBAF02DB99D94DAA8D73539456196DFAAC2418A35000EBD6B063DEB0C2865A228C17A0BE8264CD851141A110E5BDE28FE96D539BDB76AA6309F62F5A2C1A552FFFFFFFF466F5B4D06000000E4B39F0180F112006F17340102000000A0719F0101AA2EC962F57D0790E04CFF940FAAEF3CA6FE460FCC48A27E06F867F5E3A5982685F786F4212739B99C1417B12C8AEF6622CF8CD5E5D71CDDFF65D240A4A5F50D6080138DD5AB24A88F7E2B1E539CE71FB988D134FF38C988F9C025FF383281F963127959D1807454B420608A562853FDB8E406C1B3A4ABEA4DDA747D7574D9E9A9F717C34613ABCBF553D57C9B55CD1997374ABF2E4CB214F877B7ACD5D5F7DCD699E93B6C53CEB03ADD62046C3793CECD10E00445E7D5D12B23C14EE84F55C7DD8035642DB8BAEF8439678603304CA880301B48017DE0D53FBDE8F45EC1D374A157C07E53ED0D067F488C6C2106D42CC76095688AC032A5EF4CC5C82BF5C01A12368FAED51579BFE8868B796466F71AB3CF61F63B1187EB85F7B31458DFF04DC5F2E750AAD91004298A3A7907753A65F6695DBCCEEBCC63CF1BAF624049587C5CB75D7593CDF53BA86EA7DB454BCA38C2A87514A889FBADBF0739BDF78249C9C91F0FFCB1AF2EC9F7D4F0464533B60FCF1D9B06CD743AD0997420CC4B035DD92D690430F9092C56FDAA0F3C4921A95641BA43686D13BA9D61E751AA5E8B6A587C17C5561D95451E177ADA229FFBA182E7119AB36D45D5776790AB0853AF0D1F213EDFABAFFA3A22C78F125FEC4AD695977A47FBB8E857BBD4E64DFE67515F6E530744EDBEB9DAA2F40734B01E784462AABF0BD866D70EB641B5D1F98059F9D9CD0C2FD6EA2B0934E42BAE579DCA51D07E1B9BC40D7983E9BEEE8D8355DD013EC1CA32BB08B47AAAA59E0E78F152AEA41D346907AD6C3EC7EAF30B5F6D1CFAA0BDD6D1E5B1950E134FBD983B533B01D65EB413A91D02D9CF5D26B2C5C959E792A7D377686824CCA6FAE71D8DE507F00350BF2574F54131382DDB1ECC39AD7A73C7E49C19CD7848EFC83B6344A4BE21794799176BDD4E1A288AA5FE60477F43B935E64D919345495EBD857BCF795ABFD103C8ABCE3BD010D21EAC1D47CDEF9D5743D722563B904E8466C470515340AFCD942540E5994B82613E48629F4DD660E20C605D2EF13D64A54874504841310941540E405905B17F7FCBF4370EA6D6BE9FAAAF4938B2EE8F9049A7DE7400F5D0B5A031841167B0A78D53C5FB034F61DD84773A409D0402E5EF5DFD07DB224FE2B258F1651295ED5BA8331246AA3A468A7F91892CBB006A535A00DEF863650D985448020C5ACC28442166390AD5E716BFB734557E6E85C60FBBF132772079CA43A24556A16222A50CDF872345860B1D29C6BB73E729BD5B4BFBA3BDBB83F7DCD9837730FA0D78130D78307A00705D0B187D5411685AC3BA85CB96AA004DAB28000B23B47F82D153FAA796F6E4FE09467BFC638F910B81CDA22CA95C6170B1C74F894B2DEDC971B1C77B70194FF47736FA1452C012442272591AED0FE6223A679926696C2E75BCBE85CDCFE490315872516588F1E42991AEA53D39D2E349592F35777533D4FECF09FF054E4F925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E000000050000000100000000000000DCB63B0258F01200B2750D010E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945A006F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52010000990200006E970000E2010000789C6D92CB6E83301045D7A9D47F20FC0081BCA550290122596A121268F7601C64096C6ABB59F4EBEB07AEB3E86A8EEF0CC3CCB527BB84761D82025392E55E42BF89004DEC47BEF7F6FA3299EC8040BD4C8026CBB55AB27BECFBDE9E091552C46F58967F52883C8639628F4A54D3E954A7326E8B0EECF16FD1073971A66A72F613C6FE4C4364616E616161A92121F7ABEE7C15396B8D449B63C591124B3CD0F707D332688A21A986911D15B5E55BCD753CB6322ED72BA9C00E8EFF3B2321A84957758D4D652A878FFDF92C08A320DC6CB7AADF99F5E1D85A62E470EE70E170E970E570ED70330E0089E8E45816ADF90D03046907407349CD67D28103C34DAB3D00653F641C993D40D17629166A6A7938567D0129517BC95DF810561688594F12FF23ACE9D051088D11CADD1B67A662DFE12F7B35F6264EE9459E9ED0995880041068531603F5D076C1F33B94CA2FEC20B8E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</si>
  <si>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41414D5648465353FEFFFFFFFFFFFF7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61200414153465353474ED2C60C40CDCC0C4000080000080000000100000001000000010000000300000004000000080000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2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E0F01200FFFF7F0004000000440E340128000000010000000CB49F01F0F01200000080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1200030000000200000068FF300164000000010000000000000001000000FC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1200000000000300000068FF30016400000001000000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9000000453A297201000073696F6E6500000000BEB3E5773CF21200A3B4E577050000009D0000000000000000672F36CFBAC50100EA70313FBDC50100EA70313FBDC50100000000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56657273696F6E6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000000000000000000672F36CFBAC50100672F36CFBAC50100672F36CFBAC50110000000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000000446F63756D656E746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700000007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96E666F446F632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06000000050000000100000000000000884E500288F01200B2750D0106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92C5174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0D000000080000000EF000009D000000789C636000011107000070005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08000000050000000100000000000000B075500258F01200B2750D010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</si>
  <si>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Nr.</t>
  </si>
  <si>
    <t>D I M E N SI O N I</t>
  </si>
  <si>
    <t>Quantità</t>
  </si>
  <si>
    <t xml:space="preserve"> </t>
  </si>
  <si>
    <t xml:space="preserve">  </t>
  </si>
  <si>
    <t xml:space="preserve">   </t>
  </si>
  <si>
    <t>par. ug.</t>
  </si>
  <si>
    <t>lung.</t>
  </si>
  <si>
    <t>larg.</t>
  </si>
  <si>
    <t>H/Peso</t>
  </si>
  <si>
    <t xml:space="preserve">    </t>
  </si>
  <si>
    <t>T O T A L E  euro</t>
  </si>
  <si>
    <t>1</t>
  </si>
  <si>
    <t>M I S U R A Z I O N I:</t>
  </si>
  <si>
    <t/>
  </si>
  <si>
    <t>SOMMANO cad</t>
  </si>
  <si>
    <t>Scavo di sbancamento con mezzi meccanici, a qualunque profondità, di materiali di qualsiasi natura e consistenza, asciutti, bagnati, melmosi, esclusa la roccia, inclusi i trovanti rocciosi o i relitti di murature fino a 0.750 m³. Compreso lo spianamento e la configurazione del fondo anche a gradoni, la profilatura di pareti e scarpate; le sbadacchiature ove occorrenti; le opere provvisionali di segnalazione e protezione. - con carico e trasporto agli impianti di stoccaggio, di recupero o a discarica autorizzata, di materiale non reimpiegabile, esclusi eventuali oneri di smaltimento,</t>
  </si>
  <si>
    <t>SOMMANO m³</t>
  </si>
  <si>
    <t>1C.02.350.0010.a</t>
  </si>
  <si>
    <t>Rinterro di scavi con mezzi meccanici con carico, trasporto e scarico al luogo d'impiego, spianamenti e costipazione a strati non superiori a 50 cm, bagnatura e ricarichi: - con terre depositate nell'ambito del cantiere</t>
  </si>
  <si>
    <t>1C.02.100.0040.b</t>
  </si>
  <si>
    <t>Scavo a sezione obbligata a pareti verticali, eseguito a macchina fino a 3.00 m di profondità, di materie di qualsiasi natura e consistenza, asciutte, bagnate, melmose, esclusa la roccia ma inclusi i trovanti o i relitti di murature fino a 0.750 m³, comprese le opere provvisionali di segnalazione e protezione, le sbadacchiature leggere ove occorrenti: - con carico e trasporto delle terre ad impianti di stoccaggio, di recupero o a discarica; esclusi oneri di smaltimento.</t>
  </si>
  <si>
    <t>WBS</t>
  </si>
  <si>
    <t>.</t>
  </si>
  <si>
    <t>ARTICOLO</t>
  </si>
  <si>
    <t>-</t>
  </si>
  <si>
    <t>U.M</t>
  </si>
  <si>
    <t>PREZZO</t>
  </si>
  <si>
    <t>IMPORTO</t>
  </si>
  <si>
    <t>PREZZO UNIT.</t>
  </si>
  <si>
    <t xml:space="preserve">   SICUREZZA €</t>
  </si>
  <si>
    <t>IMPORTO PARZ.</t>
  </si>
  <si>
    <t>SICUREZZA €</t>
  </si>
  <si>
    <t xml:space="preserve">  SICUREZZA €</t>
  </si>
  <si>
    <t xml:space="preserve"> UNITARIO €</t>
  </si>
  <si>
    <t xml:space="preserve"> PARZIALE €</t>
  </si>
  <si>
    <t xml:space="preserve"> TOTALE €</t>
  </si>
  <si>
    <t>IMPORTO TOT.</t>
  </si>
  <si>
    <t>YA.1.E.03.02.01</t>
  </si>
  <si>
    <t>scavo di sbancamento area di intervento</t>
  </si>
  <si>
    <t>scavo per posa interrata tubi scarico acque chiare</t>
  </si>
  <si>
    <t>scavo per acqua adduzione sanitaria</t>
  </si>
  <si>
    <t>scavo per allacciamento impianto antincendio</t>
  </si>
  <si>
    <t>scavo a sezione obbligata</t>
  </si>
  <si>
    <t>4</t>
  </si>
  <si>
    <t>1C.27.050.0010</t>
  </si>
  <si>
    <t>Macerie inerti provenienti da demolizioni, rimozioni, scavi</t>
  </si>
  <si>
    <t>conferimento in discarica</t>
  </si>
  <si>
    <t>SOMMANO t</t>
  </si>
  <si>
    <t>m³</t>
  </si>
  <si>
    <t>t</t>
  </si>
  <si>
    <t>m</t>
  </si>
  <si>
    <t>cad</t>
  </si>
  <si>
    <t>Rinterro di scavi con mezzi meccanici con carico, trasporto e scarico al luogo d'impiego, spianamenti e costipazione a strati non superiori a 50 cm, bagnatura e ricarichi:</t>
  </si>
  <si>
    <t>Riferimento prezziario Comune di Milano edizione 2011</t>
  </si>
  <si>
    <t>scavo di sbancamento area di intervento, deposito bombole, disoleatore</t>
  </si>
  <si>
    <t>Rinterro di scavi con mezzi meccanici con carico, trasporto e scarico</t>
  </si>
  <si>
    <t>al luogo d'impiego, spianamenti e costipazione a strati non superiori</t>
  </si>
  <si>
    <t>a 50 cm, bagnatura e ricarichi:</t>
  </si>
  <si>
    <t>- con fornitura di mista naturale (tout-venant)</t>
  </si>
  <si>
    <t>terreno di riempimento dello scavo fino alla qouta d'imposta delle fondazioni</t>
  </si>
  <si>
    <t>P.A. 14</t>
  </si>
  <si>
    <t>P.A. 15</t>
  </si>
  <si>
    <t>DESIGNAZIONE DEI LAVORI</t>
  </si>
  <si>
    <t>completamente stralciato in variante 1</t>
  </si>
  <si>
    <t>quantità eseguita</t>
  </si>
  <si>
    <t>%
stato consist.</t>
  </si>
  <si>
    <t>stralciato in variante 1</t>
  </si>
  <si>
    <t>scavo per posa polifere Alimentazione Quadri elettrici da cabina A2A
non eseguito</t>
  </si>
  <si>
    <t>1U.04.010.0030.a</t>
  </si>
  <si>
    <t>Demolizione di massicciata stradale, con mezzi meccanici, compresa movimentazione, carico e trasporto delle macerie a discarica e/o a stoccaggio in sede stradale</t>
  </si>
  <si>
    <t>scavo di sbancamento area fondazione a platea</t>
  </si>
  <si>
    <t>area manufatti rinvenuti</t>
  </si>
  <si>
    <t>area desoleatore</t>
  </si>
  <si>
    <t>1U.04.020.0250</t>
  </si>
  <si>
    <t>Rimozione cordoni in conglomerato cementizio e del relativo rinfianco in calcestruzzo, compresa movimentazione carico e trasporto delle macerie a discarica e/o a stoccaggio; opere di protezione e segnaletica; in orario normale:</t>
  </si>
  <si>
    <t>perimetro aree verdi</t>
  </si>
  <si>
    <t>area manufatti rinvenuti (ex macello sotto fondoscavo)</t>
  </si>
  <si>
    <t>area deposito bombole</t>
  </si>
  <si>
    <t>a dedurre demolizione massicciata stradale</t>
  </si>
  <si>
    <t>--</t>
  </si>
  <si>
    <t>terreno di riempimento dello scavo fino alla quota d'imposta delle fondazioni</t>
  </si>
  <si>
    <t>1C.02.350.0010.f</t>
  </si>
  <si>
    <t>Rinterro di scavi con mezzi meccanici con carico, trasporto e scarico al luogo d'impiego, spianamenti e costipazione a strati non superiori a 50 cm, bagnatura e ricarichi: con materiali per rilevati stradali provenienti anche da demolizioni, del tipo MC.01.050.0050</t>
  </si>
  <si>
    <t>rullato di livellamento dello scavo fino alla quota d'imposta del magro sotto alla platea di fondazione</t>
  </si>
  <si>
    <t>perdita di materiale per affondamento 20%</t>
  </si>
  <si>
    <t>1C.02.350.0010.d</t>
  </si>
  <si>
    <t>Rinterro di scavi con mezzi meccanici con carico, trasporto e scarico al luogo d'impiego, spianamenti e costipazione a strati non superiori a 50 cm, bagnatura e ricarichi: con fornitura di mista naturale (tout-venant)</t>
  </si>
  <si>
    <t>rilevati per realizzazione quote sottopavimento e per riempimenti sino alle quote di progetto</t>
  </si>
  <si>
    <t>nota: nel quinto sal erano state anticipate quantità ora comprese nella seconda variante</t>
  </si>
  <si>
    <t>Smaltimenti a discarica e oneri connessi</t>
  </si>
  <si>
    <t>A.01.04.031 a)
(CCIAA Milano)</t>
  </si>
  <si>
    <t>tributo speciale per conferimento in discarica dei rifiuti solidi cd. "Ecotassa"
rifiuti speciali non pericolosi confgeriti in discarica per rifiuti inerti</t>
  </si>
  <si>
    <t>A.01.04.032 b)
(CCIAA Milano)</t>
  </si>
  <si>
    <r>
      <t xml:space="preserve">terre e rocce da scavo non contaminate, cioè conformi alla caratterizzazione e al test di cessione tabella 2 per conferimenti in discarica di rifiuti inerti 
terreno normale - </t>
    </r>
    <r>
      <rPr>
        <b/>
        <sz val="8"/>
        <rFont val="Tahoma"/>
        <family val="2"/>
      </rPr>
      <t>CER 17.05.04 tabella B</t>
    </r>
  </si>
  <si>
    <t>A.01.04.032 (CCIAA Milano)</t>
  </si>
  <si>
    <r>
      <t xml:space="preserve">smaltimento rifiuti a discarica autorizzata
miscele bituminose diverse da quelle di cui alla voce 17 03 01
conglomerato bituminoso piazzali </t>
    </r>
    <r>
      <rPr>
        <b/>
        <sz val="8"/>
        <rFont val="Tahoma"/>
        <family val="2"/>
      </rPr>
      <t>CER 17.03.02</t>
    </r>
  </si>
  <si>
    <t>A.01.04.032 a)
(CCIAA Milano)</t>
  </si>
  <si>
    <r>
      <t xml:space="preserve">rifiuti misti dell'attività di costruzione e demolizione non contaminati cioè conformi alla caratterizzazione e al test di cessione tabella 2 per conferimenti in discarica di rifiuti inerti
calcestruzzo frantumato, mattoni ecc. </t>
    </r>
    <r>
      <rPr>
        <b/>
        <sz val="8"/>
        <rFont val="Tahoma"/>
        <family val="2"/>
      </rPr>
      <t>CER 17.01.07</t>
    </r>
  </si>
  <si>
    <t>A.01.04.031 b)
(CCIAA Milano)</t>
  </si>
  <si>
    <t>tributo speciale per conferimento in discarica dei rifiuti solidi cd. "Ecotassa" rifiuti speciali non pericolosi conferiti in discarica per rifiuti non pericolosi</t>
  </si>
  <si>
    <t>A.01.04.033 a)
(CCIAA Milano)</t>
  </si>
  <si>
    <r>
      <t xml:space="preserve">terre e rocce da scavo non contaminate, cioè conformi alla caratterizzazione e al test di cessione tabella 2 per conferimenti in discarica di rifiuti non pericolosi
terreno non riciclabile - </t>
    </r>
    <r>
      <rPr>
        <b/>
        <sz val="8"/>
        <rFont val="Tahoma"/>
        <family val="2"/>
      </rPr>
      <t>CER 17.05.04 tabella B</t>
    </r>
  </si>
  <si>
    <t>1C.01.030.0010.b</t>
  </si>
  <si>
    <t>Demolizione di muratura in blocchi di calcestruzzo, laterizi forati, totale o parziale, entro e fuori terra, a qualsiasi altezza, con relativi intonaci e rivestimenti, con l'impiego di attrezzature meccaniche adeguate alla dimensione della demolizione, compreso ogni intervento manuale, per tagli di murature, aperture vani porte e finestre, fori passanti, sottomurazioni e qualsiasi altro scopo. Compresa la movimentazione con qualsiasi mezzo manuale o meccanico nell'ambito del cantiere, il carico ed il trasporto alle discariche autorizzate. Esclusi gli oneri di smaltimento. Per ogni intervento con volume:</t>
  </si>
  <si>
    <t>- da 0,501 a 5,01 m³</t>
  </si>
  <si>
    <t>P.A. 019</t>
  </si>
  <si>
    <t>Prova di carico su piastra per la determinazione del modulo di reazione K (modulo di Winkler) comprensivo di fornitura del contrasto, della relazione di elaborazione dei dati e di ogni attività occorrente</t>
  </si>
  <si>
    <t>- piastra  diam 600 mm, un ciclo di carico con 5 step di carico</t>
  </si>
  <si>
    <t>scavi e sbancamenti variante febbraio 2014</t>
  </si>
  <si>
    <t>scavi e sbancamenti</t>
  </si>
  <si>
    <t>scavo di sbancamento area di intervento
non considerata</t>
  </si>
  <si>
    <t>detrazione materiale rimasto a piazzale</t>
  </si>
  <si>
    <t>quantità eseguite</t>
  </si>
  <si>
    <t>detrazione materiale rimasto a piazzale o non scavato</t>
  </si>
  <si>
    <t>scavo per posa tubi acque nere non eseguito</t>
  </si>
  <si>
    <t>scavo per posa tubi acque disoleatore non eseguito</t>
  </si>
  <si>
    <t>stralciata - non considerata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</si>
</sst>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.######;"/>
    <numFmt numFmtId="165" formatCode="0.000"/>
    <numFmt numFmtId="166" formatCode="0.00_ ;[Red]\-0.00\ "/>
    <numFmt numFmtId="167" formatCode="#,##0.000_ ;\-#,##0.000\ "/>
    <numFmt numFmtId="168" formatCode="#,##0.00_ ;[Red]\-#,##0.00\ "/>
  </numFmts>
  <fonts count="14" x14ac:knownFonts="1">
    <font>
      <sz val="8"/>
      <name val="Tahoma"/>
    </font>
    <font>
      <sz val="8"/>
      <name val="Tahoma"/>
      <family val="2"/>
    </font>
    <font>
      <b/>
      <sz val="8"/>
      <name val="Tahoma"/>
      <family val="2"/>
    </font>
    <font>
      <b/>
      <sz val="10"/>
      <name val="Tahoma"/>
      <family val="2"/>
    </font>
    <font>
      <b/>
      <sz val="9"/>
      <name val="Tahoma"/>
      <family val="2"/>
    </font>
    <font>
      <sz val="8"/>
      <color indexed="17"/>
      <name val="Tahoma"/>
      <family val="2"/>
    </font>
    <font>
      <b/>
      <sz val="8"/>
      <color indexed="17"/>
      <name val="Tahoma"/>
      <family val="2"/>
    </font>
    <font>
      <sz val="8"/>
      <color indexed="56"/>
      <name val="Tahoma"/>
      <family val="2"/>
    </font>
    <font>
      <sz val="8"/>
      <color indexed="8"/>
      <name val="Tahoma"/>
      <family val="2"/>
    </font>
    <font>
      <b/>
      <sz val="8"/>
      <color indexed="8"/>
      <name val="Tahoma"/>
      <family val="2"/>
    </font>
    <font>
      <sz val="10"/>
      <name val="Tahoma"/>
      <family val="2"/>
    </font>
    <font>
      <sz val="10"/>
      <name val="Arial"/>
      <family val="2"/>
    </font>
    <font>
      <b/>
      <sz val="8"/>
      <color rgb="FFFF0000"/>
      <name val="Tahoma"/>
      <family val="2"/>
    </font>
    <font>
      <sz val="8"/>
      <color rgb="FFFF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 style="double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double">
        <color indexed="57"/>
      </right>
      <top/>
      <bottom/>
      <diagonal/>
    </border>
    <border>
      <left style="thin">
        <color indexed="57"/>
      </left>
      <right/>
      <top style="double">
        <color indexed="57"/>
      </top>
      <bottom style="thin">
        <color indexed="57"/>
      </bottom>
      <diagonal/>
    </border>
    <border>
      <left/>
      <right/>
      <top style="double">
        <color indexed="57"/>
      </top>
      <bottom style="thin">
        <color indexed="57"/>
      </bottom>
      <diagonal/>
    </border>
    <border>
      <left/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double">
        <color indexed="57"/>
      </top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/>
      <diagonal/>
    </border>
    <border>
      <left/>
      <right style="thin">
        <color indexed="57"/>
      </right>
      <top style="double">
        <color indexed="57"/>
      </top>
      <bottom/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/>
      <right/>
      <top style="double">
        <color indexed="57"/>
      </top>
      <bottom/>
      <diagonal/>
    </border>
    <border>
      <left style="double">
        <color indexed="57"/>
      </left>
      <right style="thin">
        <color indexed="64"/>
      </right>
      <top style="double">
        <color indexed="57"/>
      </top>
      <bottom style="double">
        <color indexed="57"/>
      </bottom>
      <diagonal/>
    </border>
    <border>
      <left style="thin">
        <color indexed="64"/>
      </left>
      <right style="thin">
        <color indexed="64"/>
      </right>
      <top style="double">
        <color indexed="57"/>
      </top>
      <bottom style="double">
        <color indexed="57"/>
      </bottom>
      <diagonal/>
    </border>
    <border>
      <left style="double">
        <color indexed="57"/>
      </left>
      <right/>
      <top style="double">
        <color indexed="57"/>
      </top>
      <bottom style="double">
        <color indexed="57"/>
      </bottom>
      <diagonal/>
    </border>
    <border>
      <left/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double">
        <color indexed="57"/>
      </top>
      <bottom/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64"/>
      </left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/>
      <diagonal/>
    </border>
  </borders>
  <cellStyleXfs count="2">
    <xf numFmtId="0" fontId="0" fillId="0" borderId="0"/>
    <xf numFmtId="0" fontId="11" fillId="0" borderId="0"/>
  </cellStyleXfs>
  <cellXfs count="202">
    <xf numFmtId="0" fontId="0" fillId="0" borderId="0" xfId="0"/>
    <xf numFmtId="0" fontId="2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justify" vertical="top" wrapText="1"/>
    </xf>
    <xf numFmtId="2" fontId="0" fillId="0" borderId="0" xfId="0" applyNumberFormat="1" applyBorder="1"/>
    <xf numFmtId="49" fontId="0" fillId="0" borderId="0" xfId="0" applyNumberFormat="1" applyBorder="1"/>
    <xf numFmtId="49" fontId="0" fillId="0" borderId="0" xfId="0" applyNumberFormat="1" applyFill="1" applyBorder="1" applyAlignment="1">
      <alignment horizontal="right" vertical="top"/>
    </xf>
    <xf numFmtId="49" fontId="0" fillId="0" borderId="0" xfId="0" applyNumberFormat="1" applyFill="1" applyBorder="1" applyAlignment="1">
      <alignment horizontal="left" vertical="top" wrapText="1"/>
    </xf>
    <xf numFmtId="2" fontId="0" fillId="0" borderId="0" xfId="0" applyNumberFormat="1" applyBorder="1" applyAlignment="1">
      <alignment horizontal="right" wrapText="1"/>
    </xf>
    <xf numFmtId="2" fontId="0" fillId="0" borderId="0" xfId="0" applyNumberFormat="1" applyBorder="1" applyAlignment="1">
      <alignment horizontal="center" wrapText="1"/>
    </xf>
    <xf numFmtId="0" fontId="0" fillId="0" borderId="0" xfId="0" applyNumberFormat="1" applyBorder="1" applyAlignment="1">
      <alignment horizontal="justify" vertical="top" wrapText="1"/>
    </xf>
    <xf numFmtId="0" fontId="0" fillId="0" borderId="0" xfId="0" applyNumberFormat="1" applyBorder="1" applyAlignment="1">
      <alignment horizontal="right" wrapText="1"/>
    </xf>
    <xf numFmtId="2" fontId="4" fillId="0" borderId="0" xfId="0" applyNumberFormat="1" applyFont="1" applyBorder="1" applyAlignment="1">
      <alignment horizontal="right" wrapText="1"/>
    </xf>
    <xf numFmtId="2" fontId="4" fillId="0" borderId="0" xfId="0" applyNumberFormat="1" applyFont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right" vertical="top" wrapText="1"/>
    </xf>
    <xf numFmtId="49" fontId="4" fillId="0" borderId="0" xfId="0" applyNumberFormat="1" applyFont="1" applyFill="1" applyBorder="1" applyAlignment="1">
      <alignment horizontal="right" vertical="top" wrapText="1"/>
    </xf>
    <xf numFmtId="2" fontId="4" fillId="0" borderId="0" xfId="0" applyNumberFormat="1" applyFont="1" applyFill="1" applyBorder="1"/>
    <xf numFmtId="49" fontId="4" fillId="0" borderId="0" xfId="0" applyNumberFormat="1" applyFont="1" applyFill="1" applyBorder="1"/>
    <xf numFmtId="49" fontId="0" fillId="0" borderId="0" xfId="0" applyNumberFormat="1" applyFill="1" applyBorder="1"/>
    <xf numFmtId="2" fontId="0" fillId="0" borderId="0" xfId="0" applyNumberFormat="1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justify" vertical="top" wrapText="1"/>
    </xf>
    <xf numFmtId="2" fontId="0" fillId="0" borderId="1" xfId="0" applyNumberFormat="1" applyBorder="1"/>
    <xf numFmtId="0" fontId="1" fillId="0" borderId="2" xfId="0" applyNumberFormat="1" applyFont="1" applyBorder="1" applyAlignment="1">
      <alignment horizontal="justify" vertical="top" wrapText="1"/>
    </xf>
    <xf numFmtId="49" fontId="6" fillId="2" borderId="3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2" fontId="5" fillId="2" borderId="3" xfId="0" applyNumberFormat="1" applyFont="1" applyFill="1" applyBorder="1" applyAlignment="1">
      <alignment vertical="center" wrapText="1"/>
    </xf>
    <xf numFmtId="2" fontId="5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right" vertical="top"/>
    </xf>
    <xf numFmtId="49" fontId="0" fillId="0" borderId="3" xfId="0" applyNumberFormat="1" applyFill="1" applyBorder="1" applyAlignment="1">
      <alignment horizontal="left" vertical="top" wrapText="1"/>
    </xf>
    <xf numFmtId="2" fontId="0" fillId="0" borderId="3" xfId="0" applyNumberFormat="1" applyBorder="1" applyAlignment="1">
      <alignment horizontal="right" wrapText="1"/>
    </xf>
    <xf numFmtId="165" fontId="0" fillId="0" borderId="3" xfId="0" applyNumberFormat="1" applyBorder="1" applyAlignment="1">
      <alignment horizontal="right" wrapText="1"/>
    </xf>
    <xf numFmtId="2" fontId="0" fillId="0" borderId="3" xfId="0" applyNumberFormat="1" applyBorder="1" applyAlignment="1">
      <alignment horizontal="center" wrapText="1"/>
    </xf>
    <xf numFmtId="2" fontId="0" fillId="0" borderId="3" xfId="0" applyNumberFormat="1" applyFill="1" applyBorder="1" applyAlignment="1">
      <alignment horizontal="right" vertical="top" wrapText="1"/>
    </xf>
    <xf numFmtId="2" fontId="0" fillId="0" borderId="4" xfId="0" applyNumberFormat="1" applyFill="1" applyBorder="1" applyAlignment="1">
      <alignment horizontal="right" vertical="top" wrapText="1"/>
    </xf>
    <xf numFmtId="2" fontId="0" fillId="0" borderId="2" xfId="0" applyNumberFormat="1" applyBorder="1" applyAlignment="1">
      <alignment horizontal="right" vertical="top" wrapText="1"/>
    </xf>
    <xf numFmtId="2" fontId="0" fillId="0" borderId="3" xfId="0" applyNumberFormat="1" applyBorder="1" applyAlignment="1">
      <alignment horizontal="right" vertical="top" wrapText="1"/>
    </xf>
    <xf numFmtId="0" fontId="0" fillId="0" borderId="3" xfId="0" applyNumberFormat="1" applyBorder="1" applyAlignment="1">
      <alignment horizontal="justify" vertical="top" wrapText="1"/>
    </xf>
    <xf numFmtId="0" fontId="7" fillId="0" borderId="3" xfId="0" applyNumberFormat="1" applyFont="1" applyBorder="1" applyAlignment="1">
      <alignment horizontal="justify" vertical="top" wrapText="1"/>
    </xf>
    <xf numFmtId="165" fontId="0" fillId="0" borderId="3" xfId="0" applyNumberFormat="1" applyBorder="1" applyAlignment="1">
      <alignment horizontal="right" vertical="top" wrapText="1"/>
    </xf>
    <xf numFmtId="1" fontId="0" fillId="0" borderId="2" xfId="0" applyNumberFormat="1" applyBorder="1" applyAlignment="1">
      <alignment horizontal="right" vertical="top" wrapText="1"/>
    </xf>
    <xf numFmtId="2" fontId="0" fillId="0" borderId="3" xfId="0" applyNumberFormat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justify" vertical="top" wrapText="1"/>
    </xf>
    <xf numFmtId="165" fontId="0" fillId="0" borderId="3" xfId="0" applyNumberFormat="1" applyBorder="1" applyAlignment="1">
      <alignment horizontal="center" vertical="top" wrapText="1"/>
    </xf>
    <xf numFmtId="49" fontId="0" fillId="0" borderId="3" xfId="0" applyNumberFormat="1" applyFill="1" applyBorder="1" applyAlignment="1">
      <alignment horizontal="center" vertical="top"/>
    </xf>
    <xf numFmtId="0" fontId="0" fillId="0" borderId="3" xfId="0" applyNumberFormat="1" applyBorder="1" applyAlignment="1">
      <alignment horizontal="center" wrapText="1"/>
    </xf>
    <xf numFmtId="164" fontId="0" fillId="0" borderId="3" xfId="0" applyNumberFormat="1" applyBorder="1" applyAlignment="1">
      <alignment horizontal="justify" vertical="top" wrapText="1"/>
    </xf>
    <xf numFmtId="2" fontId="1" fillId="0" borderId="3" xfId="0" applyNumberFormat="1" applyFont="1" applyFill="1" applyBorder="1" applyAlignment="1">
      <alignment horizontal="right" vertical="top" wrapText="1"/>
    </xf>
    <xf numFmtId="2" fontId="8" fillId="0" borderId="3" xfId="0" applyNumberFormat="1" applyFont="1" applyFill="1" applyBorder="1" applyAlignment="1">
      <alignment horizontal="right" wrapText="1"/>
    </xf>
    <xf numFmtId="49" fontId="8" fillId="0" borderId="3" xfId="0" applyNumberFormat="1" applyFont="1" applyFill="1" applyBorder="1" applyAlignment="1">
      <alignment horizontal="right" wrapText="1"/>
    </xf>
    <xf numFmtId="0" fontId="5" fillId="0" borderId="5" xfId="0" applyFont="1" applyBorder="1"/>
    <xf numFmtId="0" fontId="5" fillId="0" borderId="6" xfId="0" applyFont="1" applyBorder="1"/>
    <xf numFmtId="0" fontId="5" fillId="0" borderId="7" xfId="0" applyFont="1" applyBorder="1"/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2" fontId="5" fillId="0" borderId="9" xfId="0" applyNumberFormat="1" applyFont="1" applyBorder="1" applyAlignment="1">
      <alignment horizontal="center"/>
    </xf>
    <xf numFmtId="49" fontId="0" fillId="0" borderId="11" xfId="0" applyNumberFormat="1" applyFill="1" applyBorder="1" applyAlignment="1">
      <alignment horizontal="right" vertical="top"/>
    </xf>
    <xf numFmtId="49" fontId="0" fillId="0" borderId="12" xfId="0" applyNumberFormat="1" applyFill="1" applyBorder="1" applyAlignment="1">
      <alignment horizontal="left" vertical="top" wrapText="1"/>
    </xf>
    <xf numFmtId="164" fontId="3" fillId="2" borderId="12" xfId="0" applyNumberFormat="1" applyFont="1" applyFill="1" applyBorder="1" applyAlignment="1">
      <alignment horizontal="justify" vertical="top" wrapText="1"/>
    </xf>
    <xf numFmtId="2" fontId="0" fillId="0" borderId="12" xfId="0" applyNumberFormat="1" applyBorder="1" applyAlignment="1">
      <alignment horizontal="right" wrapText="1"/>
    </xf>
    <xf numFmtId="165" fontId="0" fillId="0" borderId="12" xfId="0" applyNumberFormat="1" applyBorder="1" applyAlignment="1">
      <alignment horizontal="right" wrapText="1"/>
    </xf>
    <xf numFmtId="2" fontId="0" fillId="0" borderId="12" xfId="0" applyNumberFormat="1" applyBorder="1" applyAlignment="1">
      <alignment horizontal="center" wrapText="1"/>
    </xf>
    <xf numFmtId="49" fontId="0" fillId="0" borderId="12" xfId="0" applyNumberFormat="1" applyFill="1" applyBorder="1" applyAlignment="1">
      <alignment horizontal="right" vertical="top" wrapText="1"/>
    </xf>
    <xf numFmtId="2" fontId="0" fillId="0" borderId="12" xfId="0" applyNumberFormat="1" applyFill="1" applyBorder="1" applyAlignment="1">
      <alignment horizontal="right" vertical="top" wrapText="1"/>
    </xf>
    <xf numFmtId="1" fontId="0" fillId="0" borderId="11" xfId="0" applyNumberFormat="1" applyFill="1" applyBorder="1" applyAlignment="1">
      <alignment horizontal="right" vertical="top"/>
    </xf>
    <xf numFmtId="49" fontId="2" fillId="0" borderId="12" xfId="0" applyNumberFormat="1" applyFont="1" applyFill="1" applyBorder="1" applyAlignment="1">
      <alignment horizontal="left" vertical="top" wrapText="1"/>
    </xf>
    <xf numFmtId="164" fontId="3" fillId="0" borderId="12" xfId="0" applyNumberFormat="1" applyFont="1" applyBorder="1" applyAlignment="1">
      <alignment horizontal="justify" vertical="top" wrapText="1"/>
    </xf>
    <xf numFmtId="49" fontId="0" fillId="0" borderId="12" xfId="0" applyNumberFormat="1" applyFill="1" applyBorder="1" applyAlignment="1">
      <alignment horizontal="center" vertical="top"/>
    </xf>
    <xf numFmtId="2" fontId="8" fillId="0" borderId="12" xfId="0" applyNumberFormat="1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0" fillId="0" borderId="12" xfId="0" applyNumberFormat="1" applyBorder="1" applyAlignment="1">
      <alignment horizontal="center" wrapText="1"/>
    </xf>
    <xf numFmtId="2" fontId="8" fillId="0" borderId="12" xfId="0" applyNumberFormat="1" applyFont="1" applyFill="1" applyBorder="1" applyAlignment="1">
      <alignment horizontal="right" vertical="top" wrapText="1"/>
    </xf>
    <xf numFmtId="49" fontId="0" fillId="0" borderId="13" xfId="0" applyNumberFormat="1" applyFill="1" applyBorder="1" applyAlignment="1">
      <alignment horizontal="right" vertical="top"/>
    </xf>
    <xf numFmtId="49" fontId="0" fillId="0" borderId="13" xfId="0" applyNumberFormat="1" applyFill="1" applyBorder="1" applyAlignment="1">
      <alignment horizontal="center" vertical="top"/>
    </xf>
    <xf numFmtId="49" fontId="0" fillId="0" borderId="13" xfId="0" applyNumberFormat="1" applyFill="1" applyBorder="1" applyAlignment="1">
      <alignment horizontal="left" vertical="top" wrapText="1"/>
    </xf>
    <xf numFmtId="0" fontId="5" fillId="0" borderId="9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right" vertical="top" wrapText="1"/>
    </xf>
    <xf numFmtId="165" fontId="1" fillId="0" borderId="3" xfId="0" applyNumberFormat="1" applyFont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right" vertical="top" wrapText="1"/>
    </xf>
    <xf numFmtId="2" fontId="4" fillId="0" borderId="15" xfId="0" applyNumberFormat="1" applyFont="1" applyBorder="1" applyAlignment="1">
      <alignment horizontal="right" wrapText="1"/>
    </xf>
    <xf numFmtId="0" fontId="4" fillId="0" borderId="15" xfId="0" applyNumberFormat="1" applyFont="1" applyBorder="1" applyAlignment="1">
      <alignment horizontal="right" wrapText="1"/>
    </xf>
    <xf numFmtId="0" fontId="4" fillId="0" borderId="15" xfId="0" applyNumberFormat="1" applyFont="1" applyBorder="1" applyAlignment="1">
      <alignment horizontal="center" wrapText="1"/>
    </xf>
    <xf numFmtId="2" fontId="4" fillId="0" borderId="15" xfId="0" applyNumberFormat="1" applyFont="1" applyBorder="1" applyAlignment="1">
      <alignment horizontal="center" wrapText="1"/>
    </xf>
    <xf numFmtId="2" fontId="4" fillId="0" borderId="15" xfId="0" applyNumberFormat="1" applyFont="1" applyBorder="1" applyAlignment="1">
      <alignment horizontal="right" vertical="top" wrapText="1"/>
    </xf>
    <xf numFmtId="0" fontId="1" fillId="0" borderId="16" xfId="0" applyFont="1" applyBorder="1"/>
    <xf numFmtId="0" fontId="1" fillId="0" borderId="3" xfId="0" applyNumberFormat="1" applyFont="1" applyFill="1" applyBorder="1" applyAlignment="1">
      <alignment horizontal="justify" vertical="top" wrapText="1"/>
    </xf>
    <xf numFmtId="0" fontId="0" fillId="3" borderId="1" xfId="0" applyFill="1" applyBorder="1"/>
    <xf numFmtId="0" fontId="5" fillId="3" borderId="9" xfId="0" applyFont="1" applyFill="1" applyBorder="1" applyAlignment="1">
      <alignment horizontal="center"/>
    </xf>
    <xf numFmtId="2" fontId="5" fillId="3" borderId="3" xfId="0" applyNumberFormat="1" applyFont="1" applyFill="1" applyBorder="1" applyAlignment="1">
      <alignment horizontal="center" vertical="center" wrapText="1"/>
    </xf>
    <xf numFmtId="2" fontId="0" fillId="3" borderId="12" xfId="0" applyNumberFormat="1" applyFill="1" applyBorder="1" applyAlignment="1">
      <alignment horizontal="center" wrapText="1"/>
    </xf>
    <xf numFmtId="2" fontId="0" fillId="3" borderId="3" xfId="0" applyNumberFormat="1" applyFill="1" applyBorder="1" applyAlignment="1">
      <alignment horizontal="right" vertical="top" wrapText="1"/>
    </xf>
    <xf numFmtId="2" fontId="0" fillId="3" borderId="3" xfId="0" applyNumberFormat="1" applyFill="1" applyBorder="1" applyAlignment="1">
      <alignment horizontal="right" wrapText="1"/>
    </xf>
    <xf numFmtId="2" fontId="0" fillId="3" borderId="12" xfId="0" applyNumberFormat="1" applyFill="1" applyBorder="1" applyAlignment="1">
      <alignment horizontal="right" wrapText="1"/>
    </xf>
    <xf numFmtId="2" fontId="0" fillId="3" borderId="3" xfId="0" applyNumberFormat="1" applyFill="1" applyBorder="1" applyAlignment="1">
      <alignment horizontal="center" wrapText="1"/>
    </xf>
    <xf numFmtId="2" fontId="4" fillId="3" borderId="15" xfId="0" applyNumberFormat="1" applyFont="1" applyFill="1" applyBorder="1" applyAlignment="1">
      <alignment horizontal="right" vertical="top" wrapText="1"/>
    </xf>
    <xf numFmtId="2" fontId="4" fillId="3" borderId="0" xfId="0" applyNumberFormat="1" applyFont="1" applyFill="1" applyBorder="1" applyAlignment="1">
      <alignment horizontal="center" wrapText="1"/>
    </xf>
    <xf numFmtId="49" fontId="0" fillId="3" borderId="0" xfId="0" applyNumberFormat="1" applyFill="1" applyBorder="1"/>
    <xf numFmtId="0" fontId="0" fillId="3" borderId="0" xfId="0" applyFill="1" applyBorder="1"/>
    <xf numFmtId="0" fontId="0" fillId="3" borderId="17" xfId="0" applyFill="1" applyBorder="1"/>
    <xf numFmtId="0" fontId="5" fillId="3" borderId="18" xfId="0" applyFont="1" applyFill="1" applyBorder="1" applyAlignment="1">
      <alignment horizontal="center"/>
    </xf>
    <xf numFmtId="49" fontId="5" fillId="3" borderId="4" xfId="0" applyNumberFormat="1" applyFont="1" applyFill="1" applyBorder="1" applyAlignment="1">
      <alignment vertical="center" wrapText="1"/>
    </xf>
    <xf numFmtId="2" fontId="0" fillId="3" borderId="19" xfId="0" applyNumberFormat="1" applyFill="1" applyBorder="1" applyAlignment="1">
      <alignment horizontal="right" vertical="top" wrapText="1"/>
    </xf>
    <xf numFmtId="2" fontId="0" fillId="3" borderId="4" xfId="0" applyNumberFormat="1" applyFill="1" applyBorder="1" applyAlignment="1">
      <alignment horizontal="right" vertical="top" wrapText="1"/>
    </xf>
    <xf numFmtId="2" fontId="9" fillId="3" borderId="19" xfId="0" applyNumberFormat="1" applyFont="1" applyFill="1" applyBorder="1" applyAlignment="1">
      <alignment horizontal="center" vertical="center" wrapText="1"/>
    </xf>
    <xf numFmtId="2" fontId="9" fillId="3" borderId="19" xfId="0" applyNumberFormat="1" applyFont="1" applyFill="1" applyBorder="1" applyAlignment="1">
      <alignment horizontal="right" vertical="top" wrapText="1"/>
    </xf>
    <xf numFmtId="49" fontId="8" fillId="3" borderId="4" xfId="0" applyNumberFormat="1" applyFont="1" applyFill="1" applyBorder="1" applyAlignment="1">
      <alignment horizontal="right" wrapText="1"/>
    </xf>
    <xf numFmtId="49" fontId="4" fillId="3" borderId="0" xfId="0" applyNumberFormat="1" applyFont="1" applyFill="1" applyBorder="1" applyAlignment="1">
      <alignment horizontal="right" vertical="top" wrapText="1"/>
    </xf>
    <xf numFmtId="49" fontId="4" fillId="3" borderId="0" xfId="0" applyNumberFormat="1" applyFont="1" applyFill="1" applyBorder="1"/>
    <xf numFmtId="0" fontId="0" fillId="0" borderId="3" xfId="0" applyNumberFormat="1" applyFill="1" applyBorder="1" applyAlignment="1">
      <alignment horizontal="justify" vertical="top" wrapText="1"/>
    </xf>
    <xf numFmtId="0" fontId="7" fillId="0" borderId="3" xfId="0" applyNumberFormat="1" applyFont="1" applyFill="1" applyBorder="1" applyAlignment="1">
      <alignment horizontal="justify" vertical="top" wrapText="1"/>
    </xf>
    <xf numFmtId="165" fontId="0" fillId="0" borderId="3" xfId="0" applyNumberFormat="1" applyFill="1" applyBorder="1" applyAlignment="1">
      <alignment horizontal="right" vertical="top" wrapText="1"/>
    </xf>
    <xf numFmtId="2" fontId="0" fillId="0" borderId="3" xfId="0" applyNumberFormat="1" applyFill="1" applyBorder="1" applyAlignment="1">
      <alignment horizontal="center" vertical="top" wrapText="1"/>
    </xf>
    <xf numFmtId="165" fontId="1" fillId="0" borderId="3" xfId="0" applyNumberFormat="1" applyFont="1" applyFill="1" applyBorder="1" applyAlignment="1">
      <alignment horizontal="right" vertical="top" wrapText="1"/>
    </xf>
    <xf numFmtId="2" fontId="1" fillId="0" borderId="3" xfId="0" applyNumberFormat="1" applyFont="1" applyFill="1" applyBorder="1" applyAlignment="1">
      <alignment horizontal="left" vertical="top" wrapText="1"/>
    </xf>
    <xf numFmtId="2" fontId="0" fillId="0" borderId="3" xfId="0" applyNumberFormat="1" applyFill="1" applyBorder="1" applyAlignment="1">
      <alignment horizontal="left" vertical="top" wrapText="1"/>
    </xf>
    <xf numFmtId="4" fontId="0" fillId="0" borderId="3" xfId="0" applyNumberFormat="1" applyFill="1" applyBorder="1" applyAlignment="1">
      <alignment horizontal="right" vertical="top" wrapText="1"/>
    </xf>
    <xf numFmtId="4" fontId="0" fillId="0" borderId="3" xfId="0" applyNumberFormat="1" applyBorder="1" applyAlignment="1">
      <alignment horizontal="right" vertical="top" wrapText="1"/>
    </xf>
    <xf numFmtId="4" fontId="2" fillId="0" borderId="12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wrapText="1"/>
    </xf>
    <xf numFmtId="1" fontId="0" fillId="0" borderId="0" xfId="0" applyNumberFormat="1" applyFill="1" applyBorder="1" applyAlignment="1">
      <alignment horizontal="center" vertical="top"/>
    </xf>
    <xf numFmtId="10" fontId="0" fillId="4" borderId="3" xfId="0" applyNumberForma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right" vertical="top" wrapText="1"/>
    </xf>
    <xf numFmtId="10" fontId="0" fillId="4" borderId="12" xfId="0" applyNumberFormat="1" applyFill="1" applyBorder="1" applyAlignment="1">
      <alignment horizontal="center" wrapText="1"/>
    </xf>
    <xf numFmtId="10" fontId="0" fillId="4" borderId="3" xfId="0" applyNumberFormat="1" applyFill="1" applyBorder="1" applyAlignment="1">
      <alignment horizontal="center" vertical="top" wrapText="1"/>
    </xf>
    <xf numFmtId="10" fontId="1" fillId="4" borderId="3" xfId="0" applyNumberFormat="1" applyFont="1" applyFill="1" applyBorder="1" applyAlignment="1">
      <alignment horizontal="center" wrapText="1"/>
    </xf>
    <xf numFmtId="10" fontId="4" fillId="4" borderId="15" xfId="0" applyNumberFormat="1" applyFont="1" applyFill="1" applyBorder="1" applyAlignment="1">
      <alignment horizontal="center" wrapText="1"/>
    </xf>
    <xf numFmtId="10" fontId="4" fillId="4" borderId="0" xfId="0" applyNumberFormat="1" applyFont="1" applyFill="1" applyBorder="1" applyAlignment="1">
      <alignment horizontal="center" wrapText="1"/>
    </xf>
    <xf numFmtId="10" fontId="0" fillId="4" borderId="0" xfId="0" applyNumberFormat="1" applyFill="1" applyBorder="1" applyAlignment="1">
      <alignment horizontal="center" wrapText="1"/>
    </xf>
    <xf numFmtId="10" fontId="0" fillId="4" borderId="0" xfId="0" applyNumberFormat="1" applyFill="1" applyBorder="1" applyAlignment="1">
      <alignment horizontal="center"/>
    </xf>
    <xf numFmtId="0" fontId="12" fillId="0" borderId="3" xfId="0" applyNumberFormat="1" applyFont="1" applyFill="1" applyBorder="1" applyAlignment="1">
      <alignment horizontal="right" vertical="top" wrapText="1"/>
    </xf>
    <xf numFmtId="2" fontId="12" fillId="0" borderId="3" xfId="0" applyNumberFormat="1" applyFont="1" applyFill="1" applyBorder="1" applyAlignment="1">
      <alignment horizontal="right" vertical="top" wrapText="1"/>
    </xf>
    <xf numFmtId="10" fontId="0" fillId="0" borderId="1" xfId="0" applyNumberFormat="1" applyFill="1" applyBorder="1" applyAlignment="1">
      <alignment horizontal="center"/>
    </xf>
    <xf numFmtId="0" fontId="1" fillId="0" borderId="0" xfId="0" applyFont="1" applyBorder="1"/>
    <xf numFmtId="0" fontId="13" fillId="0" borderId="3" xfId="0" applyNumberFormat="1" applyFont="1" applyBorder="1" applyAlignment="1">
      <alignment horizontal="justify" vertical="top" wrapText="1"/>
    </xf>
    <xf numFmtId="2" fontId="13" fillId="0" borderId="3" xfId="0" applyNumberFormat="1" applyFont="1" applyBorder="1" applyAlignment="1">
      <alignment horizontal="right" vertical="top" wrapText="1"/>
    </xf>
    <xf numFmtId="165" fontId="13" fillId="0" borderId="3" xfId="0" applyNumberFormat="1" applyFont="1" applyBorder="1" applyAlignment="1">
      <alignment horizontal="right" vertical="top" wrapText="1"/>
    </xf>
    <xf numFmtId="1" fontId="0" fillId="0" borderId="11" xfId="0" applyNumberFormat="1" applyFill="1" applyBorder="1" applyAlignment="1">
      <alignment horizontal="center" vertical="top"/>
    </xf>
    <xf numFmtId="166" fontId="0" fillId="0" borderId="12" xfId="0" applyNumberFormat="1" applyBorder="1" applyAlignment="1">
      <alignment horizontal="right" wrapText="1"/>
    </xf>
    <xf numFmtId="167" fontId="1" fillId="0" borderId="12" xfId="0" applyNumberFormat="1" applyFont="1" applyBorder="1" applyAlignment="1">
      <alignment horizontal="right" wrapText="1"/>
    </xf>
    <xf numFmtId="168" fontId="0" fillId="0" borderId="12" xfId="0" applyNumberFormat="1" applyBorder="1" applyAlignment="1">
      <alignment horizontal="right" wrapText="1"/>
    </xf>
    <xf numFmtId="168" fontId="0" fillId="3" borderId="12" xfId="0" applyNumberFormat="1" applyFill="1" applyBorder="1" applyAlignment="1">
      <alignment horizontal="center" wrapText="1"/>
    </xf>
    <xf numFmtId="168" fontId="0" fillId="0" borderId="12" xfId="0" applyNumberFormat="1" applyFill="1" applyBorder="1" applyAlignment="1">
      <alignment horizontal="right" vertical="top" wrapText="1"/>
    </xf>
    <xf numFmtId="1" fontId="1" fillId="0" borderId="2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166" fontId="1" fillId="0" borderId="3" xfId="0" applyNumberFormat="1" applyFont="1" applyBorder="1" applyAlignment="1">
      <alignment horizontal="right" vertical="top" wrapText="1"/>
    </xf>
    <xf numFmtId="167" fontId="1" fillId="0" borderId="3" xfId="0" applyNumberFormat="1" applyFont="1" applyBorder="1" applyAlignment="1">
      <alignment horizontal="right" vertical="top" wrapText="1"/>
    </xf>
    <xf numFmtId="168" fontId="1" fillId="0" borderId="3" xfId="0" applyNumberFormat="1" applyFont="1" applyBorder="1" applyAlignment="1">
      <alignment horizontal="right" vertical="top" wrapText="1"/>
    </xf>
    <xf numFmtId="10" fontId="1" fillId="4" borderId="3" xfId="0" applyNumberFormat="1" applyFont="1" applyFill="1" applyBorder="1" applyAlignment="1">
      <alignment horizontal="center" vertical="top" wrapText="1"/>
    </xf>
    <xf numFmtId="168" fontId="1" fillId="3" borderId="3" xfId="0" applyNumberFormat="1" applyFont="1" applyFill="1" applyBorder="1" applyAlignment="1">
      <alignment horizontal="right" vertical="top" wrapText="1"/>
    </xf>
    <xf numFmtId="2" fontId="1" fillId="3" borderId="4" xfId="0" applyNumberFormat="1" applyFont="1" applyFill="1" applyBorder="1" applyAlignment="1">
      <alignment horizontal="right" vertical="top" wrapText="1"/>
    </xf>
    <xf numFmtId="166" fontId="1" fillId="0" borderId="3" xfId="0" applyNumberFormat="1" applyFont="1" applyFill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right" vertical="top" wrapText="1"/>
    </xf>
    <xf numFmtId="168" fontId="1" fillId="0" borderId="3" xfId="0" applyNumberFormat="1" applyFont="1" applyFill="1" applyBorder="1" applyAlignment="1">
      <alignment horizontal="right" vertical="top" wrapText="1"/>
    </xf>
    <xf numFmtId="10" fontId="1" fillId="4" borderId="3" xfId="0" applyNumberFormat="1" applyFont="1" applyFill="1" applyBorder="1" applyAlignment="1">
      <alignment horizontal="right" vertical="top" wrapText="1"/>
    </xf>
    <xf numFmtId="2" fontId="1" fillId="0" borderId="3" xfId="0" applyNumberFormat="1" applyFont="1" applyFill="1" applyBorder="1" applyAlignment="1">
      <alignment horizontal="center" vertical="top" wrapText="1"/>
    </xf>
    <xf numFmtId="10" fontId="1" fillId="4" borderId="3" xfId="0" quotePrefix="1" applyNumberFormat="1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168" fontId="1" fillId="0" borderId="3" xfId="0" applyNumberFormat="1" applyFont="1" applyBorder="1" applyAlignment="1">
      <alignment horizontal="right" wrapText="1"/>
    </xf>
    <xf numFmtId="2" fontId="1" fillId="0" borderId="3" xfId="0" applyNumberFormat="1" applyFont="1" applyBorder="1" applyAlignment="1">
      <alignment horizontal="center" wrapText="1"/>
    </xf>
    <xf numFmtId="168" fontId="1" fillId="3" borderId="3" xfId="0" applyNumberFormat="1" applyFont="1" applyFill="1" applyBorder="1" applyAlignment="1">
      <alignment horizontal="right" wrapText="1"/>
    </xf>
    <xf numFmtId="1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 wrapText="1"/>
    </xf>
    <xf numFmtId="166" fontId="1" fillId="0" borderId="3" xfId="0" applyNumberFormat="1" applyFont="1" applyBorder="1" applyAlignment="1">
      <alignment horizontal="right" wrapText="1"/>
    </xf>
    <xf numFmtId="167" fontId="1" fillId="0" borderId="3" xfId="0" applyNumberFormat="1" applyFont="1" applyBorder="1" applyAlignment="1">
      <alignment horizontal="right" wrapText="1"/>
    </xf>
    <xf numFmtId="2" fontId="1" fillId="0" borderId="3" xfId="0" applyNumberFormat="1" applyFont="1" applyBorder="1" applyAlignment="1">
      <alignment horizontal="right" wrapText="1"/>
    </xf>
    <xf numFmtId="0" fontId="1" fillId="0" borderId="3" xfId="0" quotePrefix="1" applyNumberFormat="1" applyFont="1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164" fontId="1" fillId="0" borderId="3" xfId="0" applyNumberFormat="1" applyFont="1" applyBorder="1" applyAlignment="1">
      <alignment horizontal="justify" vertical="top" wrapText="1"/>
    </xf>
    <xf numFmtId="1" fontId="1" fillId="0" borderId="11" xfId="0" applyNumberFormat="1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left" vertical="top" wrapText="1"/>
    </xf>
    <xf numFmtId="166" fontId="1" fillId="0" borderId="12" xfId="0" applyNumberFormat="1" applyFont="1" applyBorder="1" applyAlignment="1">
      <alignment horizontal="right" wrapText="1"/>
    </xf>
    <xf numFmtId="2" fontId="1" fillId="0" borderId="12" xfId="0" applyNumberFormat="1" applyFont="1" applyBorder="1" applyAlignment="1">
      <alignment horizontal="right" wrapText="1"/>
    </xf>
    <xf numFmtId="168" fontId="1" fillId="0" borderId="12" xfId="0" applyNumberFormat="1" applyFont="1" applyBorder="1" applyAlignment="1">
      <alignment horizontal="right" wrapText="1"/>
    </xf>
    <xf numFmtId="10" fontId="1" fillId="4" borderId="12" xfId="0" applyNumberFormat="1" applyFont="1" applyFill="1" applyBorder="1" applyAlignment="1">
      <alignment horizontal="center" wrapText="1"/>
    </xf>
    <xf numFmtId="2" fontId="1" fillId="0" borderId="12" xfId="0" applyNumberFormat="1" applyFont="1" applyBorder="1" applyAlignment="1">
      <alignment horizontal="center" wrapText="1"/>
    </xf>
    <xf numFmtId="168" fontId="1" fillId="3" borderId="12" xfId="0" applyNumberFormat="1" applyFont="1" applyFill="1" applyBorder="1" applyAlignment="1">
      <alignment horizontal="center" wrapText="1"/>
    </xf>
    <xf numFmtId="168" fontId="2" fillId="0" borderId="12" xfId="0" applyNumberFormat="1" applyFont="1" applyFill="1" applyBorder="1" applyAlignment="1">
      <alignment horizontal="center" vertical="center" wrapText="1"/>
    </xf>
    <xf numFmtId="2" fontId="1" fillId="0" borderId="12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" fontId="2" fillId="3" borderId="19" xfId="0" applyNumberFormat="1" applyFont="1" applyFill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top" wrapText="1"/>
    </xf>
    <xf numFmtId="4" fontId="4" fillId="3" borderId="20" xfId="0" applyNumberFormat="1" applyFont="1" applyFill="1" applyBorder="1" applyAlignment="1">
      <alignment horizontal="center" vertical="top" wrapText="1"/>
    </xf>
    <xf numFmtId="0" fontId="13" fillId="0" borderId="3" xfId="0" applyNumberFormat="1" applyFont="1" applyBorder="1" applyAlignment="1">
      <alignment horizontal="right" wrapText="1"/>
    </xf>
    <xf numFmtId="164" fontId="3" fillId="4" borderId="12" xfId="0" applyNumberFormat="1" applyFont="1" applyFill="1" applyBorder="1" applyAlignment="1">
      <alignment horizontal="justify" vertical="top" wrapText="1"/>
    </xf>
    <xf numFmtId="2" fontId="0" fillId="3" borderId="22" xfId="0" applyNumberFormat="1" applyFill="1" applyBorder="1" applyAlignment="1">
      <alignment horizontal="right" vertical="top" wrapText="1"/>
    </xf>
    <xf numFmtId="165" fontId="1" fillId="0" borderId="3" xfId="0" applyNumberFormat="1" applyFont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right" vertical="top" wrapText="1"/>
    </xf>
    <xf numFmtId="0" fontId="10" fillId="0" borderId="0" xfId="0" applyFont="1" applyBorder="1" applyAlignment="1">
      <alignment horizontal="left" vertical="center" wrapText="1"/>
    </xf>
    <xf numFmtId="10" fontId="5" fillId="4" borderId="9" xfId="0" applyNumberFormat="1" applyFont="1" applyFill="1" applyBorder="1" applyAlignment="1">
      <alignment horizontal="center" vertical="center" wrapText="1"/>
    </xf>
    <xf numFmtId="10" fontId="5" fillId="4" borderId="21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left" vertical="top" wrapText="1"/>
    </xf>
  </cellXfs>
  <cellStyles count="2">
    <cellStyle name="0,0_x000d__x000a_NA_x000d__x000a_" xfId="1"/>
    <cellStyle name="Normale" xfId="0" builtinId="0"/>
  </cellStyles>
  <dxfs count="268"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ACCA.Misurazioni'">
  <Schema ID="Schema14" Namespace="ACCA.Misurazioni">
    <xsd:schema xmlns:xsd="http://www.w3.org/2001/XMLSchema" xmlns:ns0="ACCA.Misurazioni" xmlns="" targetNamespace="ACCA.Misurazioni">
      <xsd:element nillable="true" name="Misurazioni">
        <xsd:complexType>
          <xsd:sequence minOccurs="0">
            <xsd:element minOccurs="0" maxOccurs="unbounded" nillable="true" name="ItemVC" form="qualified">
              <xsd:complexType>
                <xsd:attribute name="Nr" form="unqualified" type="xsd:string"/>
                <xsd:attribute name="Tar" form="unqualified" type="xsd:string"/>
                <xsd:attribute name="Des" form="unqualified" type="xsd:string"/>
                <xsd:attribute name="ParUg" form="unqualified" type="xsd:string"/>
                <xsd:attribute name="Lung" form="unqualified" type="xsd:string"/>
                <xsd:attribute name="Larg" form="unqualified" type="xsd:string"/>
                <xsd:attribute name="HPeso" form="unqualified" type="xsd:string"/>
                <xsd:attribute name="QT" form="unqualified" type="xsd:string"/>
                <xsd:attribute name="Prz" form="unqualified" type="xsd:string"/>
                <xsd:attribute name="Tot" form="unqualified" type="xsd:string"/>
                <xsd:attribute name="ClDes" form="unqualified" type="xsd:string"/>
                <xsd:attribute name="ClQT" form="unqualified" type="xsd:string"/>
                <xsd:attribute name="Line" form="unqualified" type="xsd:string"/>
              </xsd:complexType>
            </xsd:element>
          </xsd:sequence>
        </xsd:complexType>
      </xsd:element>
    </xsd:schema>
  </Schema>
  <Map ID="1" Name="Misurazioni_mapping" RootElement="Misurazioni" SchemaID="Schema14" ShowImportExportValidationErrors="false" AutoFit="false" Append="false" PreserveSortAFLayout="false" PreserveFormat="true">
    <DataBinding DataBindingName="Binding1"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T174"/>
  <sheetViews>
    <sheetView showGridLines="0" showZeros="0" tabSelected="1" view="pageBreakPreview" zoomScaleNormal="100" zoomScaleSheetLayoutView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B3" sqref="B3"/>
    </sheetView>
  </sheetViews>
  <sheetFormatPr defaultColWidth="9.28515625" defaultRowHeight="10.199999999999999" x14ac:dyDescent="0.2"/>
  <cols>
    <col min="1" max="1" width="1" style="2" customWidth="1"/>
    <col min="2" max="2" width="5.7109375" style="2" customWidth="1"/>
    <col min="3" max="3" width="17.7109375" style="3" hidden="1" customWidth="1"/>
    <col min="4" max="4" width="16.28515625" style="2" bestFit="1" customWidth="1"/>
    <col min="5" max="5" width="57.28515625" style="4" customWidth="1"/>
    <col min="6" max="9" width="10.85546875" style="2" customWidth="1"/>
    <col min="10" max="10" width="6.140625" style="3" customWidth="1"/>
    <col min="11" max="11" width="9.85546875" style="2" customWidth="1"/>
    <col min="12" max="12" width="8.7109375" style="135" hidden="1" customWidth="1"/>
    <col min="13" max="13" width="11.28515625" style="3" customWidth="1"/>
    <col min="14" max="14" width="12.28515625" style="104" customWidth="1"/>
    <col min="15" max="15" width="16.42578125" style="2" bestFit="1" customWidth="1"/>
    <col min="16" max="16" width="13.42578125" style="5" customWidth="1"/>
    <col min="17" max="17" width="14" style="2" customWidth="1"/>
    <col min="18" max="18" width="13.7109375" style="104" bestFit="1" customWidth="1"/>
    <col min="19" max="19" width="1.85546875" style="2" customWidth="1"/>
    <col min="20" max="20" width="9.42578125" style="2" bestFit="1" customWidth="1"/>
    <col min="21" max="251" width="9.28515625" style="2"/>
    <col min="252" max="253" width="11.140625" style="2" customWidth="1"/>
    <col min="254" max="16384" width="9.28515625" style="2"/>
  </cols>
  <sheetData>
    <row r="1" spans="1:20" ht="11.4" thickTop="1" thickBot="1" x14ac:dyDescent="0.25">
      <c r="B1" s="91" t="s">
        <v>58</v>
      </c>
      <c r="C1" s="21"/>
      <c r="D1" s="22"/>
      <c r="E1" s="23"/>
      <c r="F1" s="22"/>
      <c r="G1" s="22"/>
      <c r="H1" s="22"/>
      <c r="I1" s="22"/>
      <c r="J1" s="21"/>
      <c r="K1" s="22"/>
      <c r="L1" s="138"/>
      <c r="M1" s="21"/>
      <c r="N1" s="93"/>
      <c r="O1" s="22"/>
      <c r="P1" s="24"/>
      <c r="Q1" s="22"/>
      <c r="R1" s="105"/>
    </row>
    <row r="2" spans="1:20" ht="18" customHeight="1" thickTop="1" x14ac:dyDescent="0.2">
      <c r="A2" s="6"/>
      <c r="B2" s="57" t="s">
        <v>4</v>
      </c>
      <c r="C2" s="58" t="s">
        <v>26</v>
      </c>
      <c r="D2" s="58" t="s">
        <v>28</v>
      </c>
      <c r="E2" s="81" t="s">
        <v>67</v>
      </c>
      <c r="F2" s="54"/>
      <c r="G2" s="55" t="s">
        <v>5</v>
      </c>
      <c r="H2" s="55"/>
      <c r="I2" s="56"/>
      <c r="J2" s="59" t="s">
        <v>30</v>
      </c>
      <c r="K2" s="60" t="s">
        <v>6</v>
      </c>
      <c r="L2" s="199" t="s">
        <v>70</v>
      </c>
      <c r="M2" s="60" t="s">
        <v>31</v>
      </c>
      <c r="N2" s="94" t="s">
        <v>32</v>
      </c>
      <c r="O2" s="60" t="s">
        <v>32</v>
      </c>
      <c r="P2" s="61" t="s">
        <v>33</v>
      </c>
      <c r="Q2" s="60" t="s">
        <v>35</v>
      </c>
      <c r="R2" s="106" t="s">
        <v>41</v>
      </c>
      <c r="S2" s="1"/>
      <c r="T2" s="1"/>
    </row>
    <row r="3" spans="1:20" ht="18" customHeight="1" x14ac:dyDescent="0.2">
      <c r="B3" s="25" t="s">
        <v>7</v>
      </c>
      <c r="C3" s="26" t="s">
        <v>27</v>
      </c>
      <c r="D3" s="26" t="s">
        <v>8</v>
      </c>
      <c r="E3" s="27" t="s">
        <v>9</v>
      </c>
      <c r="F3" s="28" t="s">
        <v>10</v>
      </c>
      <c r="G3" s="28" t="s">
        <v>11</v>
      </c>
      <c r="H3" s="27" t="s">
        <v>12</v>
      </c>
      <c r="I3" s="27" t="s">
        <v>13</v>
      </c>
      <c r="J3" s="27" t="s">
        <v>29</v>
      </c>
      <c r="K3" s="28" t="s">
        <v>14</v>
      </c>
      <c r="L3" s="200"/>
      <c r="M3" s="29" t="s">
        <v>38</v>
      </c>
      <c r="N3" s="95" t="s">
        <v>39</v>
      </c>
      <c r="O3" s="30" t="s">
        <v>40</v>
      </c>
      <c r="P3" s="29" t="s">
        <v>34</v>
      </c>
      <c r="Q3" s="31" t="s">
        <v>36</v>
      </c>
      <c r="R3" s="107" t="s">
        <v>37</v>
      </c>
    </row>
    <row r="4" spans="1:20" ht="13.2" x14ac:dyDescent="0.2">
      <c r="B4" s="62"/>
      <c r="C4" s="63"/>
      <c r="D4" s="63"/>
      <c r="E4" s="64"/>
      <c r="F4" s="65"/>
      <c r="G4" s="65"/>
      <c r="H4" s="66"/>
      <c r="I4" s="66"/>
      <c r="J4" s="65"/>
      <c r="K4" s="65"/>
      <c r="L4" s="129"/>
      <c r="M4" s="67"/>
      <c r="N4" s="96"/>
      <c r="O4" s="68"/>
      <c r="P4" s="69"/>
      <c r="Q4" s="69">
        <f>I4*O4</f>
        <v>0</v>
      </c>
      <c r="R4" s="108"/>
    </row>
    <row r="5" spans="1:20" ht="13.2" x14ac:dyDescent="0.2">
      <c r="B5" s="70"/>
      <c r="C5" s="71" t="s">
        <v>42</v>
      </c>
      <c r="D5" s="63"/>
      <c r="E5" s="194" t="s">
        <v>114</v>
      </c>
      <c r="F5" s="65"/>
      <c r="G5" s="65"/>
      <c r="H5" s="66"/>
      <c r="I5" s="66"/>
      <c r="J5" s="65"/>
      <c r="K5" s="65"/>
      <c r="L5" s="129"/>
      <c r="M5" s="67"/>
      <c r="N5" s="96"/>
      <c r="O5" s="68"/>
      <c r="P5" s="69"/>
      <c r="Q5" s="69">
        <f>J5*O5</f>
        <v>0</v>
      </c>
      <c r="R5" s="108"/>
    </row>
    <row r="6" spans="1:20" ht="91.8" x14ac:dyDescent="0.2">
      <c r="B6" s="39" t="s">
        <v>16</v>
      </c>
      <c r="C6" s="40"/>
      <c r="D6" s="115" t="s">
        <v>65</v>
      </c>
      <c r="E6" s="116" t="s">
        <v>20</v>
      </c>
      <c r="F6" s="37"/>
      <c r="G6" s="37"/>
      <c r="H6" s="117"/>
      <c r="I6" s="117"/>
      <c r="J6" s="117"/>
      <c r="K6" s="37"/>
      <c r="L6" s="128"/>
      <c r="M6" s="37"/>
      <c r="N6" s="37"/>
      <c r="O6" s="122"/>
      <c r="P6" s="37"/>
      <c r="Q6" s="37"/>
      <c r="R6" s="195"/>
    </row>
    <row r="7" spans="1:20" x14ac:dyDescent="0.2">
      <c r="B7" s="39"/>
      <c r="C7" s="40"/>
      <c r="D7" s="115"/>
      <c r="E7" s="115" t="s">
        <v>17</v>
      </c>
      <c r="F7" s="37"/>
      <c r="G7" s="37"/>
      <c r="H7" s="117"/>
      <c r="I7" s="117"/>
      <c r="J7" s="117"/>
      <c r="K7" s="37"/>
      <c r="L7" s="128"/>
      <c r="M7" s="37"/>
      <c r="N7" s="37"/>
      <c r="O7" s="122"/>
      <c r="P7" s="37"/>
      <c r="Q7" s="37"/>
      <c r="R7" s="109"/>
    </row>
    <row r="8" spans="1:20" x14ac:dyDescent="0.2">
      <c r="B8" s="39"/>
      <c r="C8" s="40"/>
      <c r="D8" s="115"/>
      <c r="E8" s="115" t="s">
        <v>43</v>
      </c>
      <c r="F8" s="37">
        <v>1</v>
      </c>
      <c r="G8" s="37">
        <v>83.35</v>
      </c>
      <c r="H8" s="117">
        <v>29.4</v>
      </c>
      <c r="I8" s="117">
        <v>3.5</v>
      </c>
      <c r="J8" s="117"/>
      <c r="K8" s="37">
        <f>ROUND(PRODUCT(F8:I8),2)</f>
        <v>8576.7199999999993</v>
      </c>
      <c r="L8" s="128"/>
      <c r="M8" s="37"/>
      <c r="N8" s="37"/>
      <c r="O8" s="122"/>
      <c r="P8" s="37"/>
      <c r="Q8" s="37"/>
      <c r="R8" s="109"/>
    </row>
    <row r="9" spans="1:20" x14ac:dyDescent="0.2">
      <c r="B9" s="39"/>
      <c r="C9" s="40"/>
      <c r="D9" s="115"/>
      <c r="E9" s="136" t="s">
        <v>68</v>
      </c>
      <c r="F9" s="37"/>
      <c r="G9" s="37"/>
      <c r="H9" s="117"/>
      <c r="I9" s="117"/>
      <c r="J9" s="117"/>
      <c r="K9" s="37"/>
      <c r="L9" s="128"/>
      <c r="M9" s="37"/>
      <c r="N9" s="37"/>
      <c r="O9" s="122"/>
      <c r="P9" s="37"/>
      <c r="Q9" s="37"/>
      <c r="R9" s="109"/>
    </row>
    <row r="10" spans="1:20" x14ac:dyDescent="0.2">
      <c r="B10" s="39"/>
      <c r="C10" s="40"/>
      <c r="D10" s="115"/>
      <c r="E10" s="37"/>
      <c r="F10" s="37"/>
      <c r="G10" s="37"/>
      <c r="H10" s="117"/>
      <c r="I10" s="117"/>
      <c r="J10" s="117"/>
      <c r="K10" s="37"/>
      <c r="L10" s="128"/>
      <c r="M10" s="37"/>
      <c r="N10" s="37"/>
      <c r="O10" s="122"/>
      <c r="P10" s="37"/>
      <c r="Q10" s="37"/>
      <c r="R10" s="109"/>
    </row>
    <row r="11" spans="1:20" x14ac:dyDescent="0.2">
      <c r="B11" s="39"/>
      <c r="C11" s="40"/>
      <c r="D11" s="115"/>
      <c r="E11" s="51" t="s">
        <v>21</v>
      </c>
      <c r="F11" s="37"/>
      <c r="G11" s="37"/>
      <c r="H11" s="117"/>
      <c r="I11" s="117"/>
      <c r="J11" s="119" t="s">
        <v>53</v>
      </c>
      <c r="K11" s="37">
        <f>ROUND(SUM(K7:K10),2)</f>
        <v>8576.7199999999993</v>
      </c>
      <c r="L11" s="128">
        <v>0</v>
      </c>
      <c r="M11" s="118">
        <v>6.38</v>
      </c>
      <c r="N11" s="37">
        <f>ROUND(PRODUCT(K11:M11),2)</f>
        <v>0</v>
      </c>
      <c r="O11" s="122"/>
      <c r="P11" s="37">
        <v>0.2</v>
      </c>
      <c r="Q11" s="37">
        <f>P11*K11*L11</f>
        <v>0</v>
      </c>
      <c r="R11" s="109"/>
    </row>
    <row r="12" spans="1:20" x14ac:dyDescent="0.2">
      <c r="B12" s="39"/>
      <c r="C12" s="40"/>
      <c r="D12" s="115"/>
      <c r="E12" s="137" t="s">
        <v>69</v>
      </c>
      <c r="F12" s="37"/>
      <c r="G12" s="37"/>
      <c r="H12" s="117"/>
      <c r="I12" s="117"/>
      <c r="J12" s="119"/>
      <c r="K12" s="37">
        <v>1E-8</v>
      </c>
      <c r="L12" s="130">
        <f>K12/K11</f>
        <v>1.1659468887873222E-12</v>
      </c>
      <c r="M12" s="118">
        <v>6.38</v>
      </c>
      <c r="N12" s="37">
        <f>PRODUCT(K12:M12)</f>
        <v>7.4387411504631149E-20</v>
      </c>
      <c r="O12" s="122"/>
      <c r="P12" s="37">
        <v>0.2</v>
      </c>
      <c r="Q12" s="37">
        <f>P12*K12*L12</f>
        <v>2.3318937775746444E-21</v>
      </c>
      <c r="R12" s="38"/>
    </row>
    <row r="13" spans="1:20" x14ac:dyDescent="0.2">
      <c r="B13" s="39"/>
      <c r="C13" s="40"/>
      <c r="D13" s="115"/>
      <c r="E13" s="51"/>
      <c r="F13" s="37"/>
      <c r="G13" s="37"/>
      <c r="H13" s="117"/>
      <c r="I13" s="117"/>
      <c r="J13" s="119"/>
      <c r="K13" s="37"/>
      <c r="L13" s="130"/>
      <c r="M13" s="118"/>
      <c r="N13" s="37"/>
      <c r="O13" s="122"/>
      <c r="P13" s="37"/>
      <c r="Q13" s="37"/>
      <c r="R13" s="109"/>
    </row>
    <row r="14" spans="1:20" ht="81.599999999999994" x14ac:dyDescent="0.2">
      <c r="B14" s="44">
        <v>2</v>
      </c>
      <c r="C14" s="45"/>
      <c r="D14" s="46" t="s">
        <v>24</v>
      </c>
      <c r="E14" s="42" t="s">
        <v>25</v>
      </c>
      <c r="F14" s="40"/>
      <c r="G14" s="40"/>
      <c r="H14" s="43"/>
      <c r="I14" s="43"/>
      <c r="J14" s="40"/>
      <c r="K14" s="40"/>
      <c r="L14" s="130"/>
      <c r="M14" s="45"/>
      <c r="N14" s="97"/>
      <c r="O14" s="123"/>
      <c r="P14" s="40"/>
      <c r="Q14" s="40"/>
      <c r="R14" s="109"/>
    </row>
    <row r="15" spans="1:20" x14ac:dyDescent="0.2">
      <c r="B15" s="44"/>
      <c r="C15" s="45"/>
      <c r="D15" s="41"/>
      <c r="E15" s="41" t="s">
        <v>17</v>
      </c>
      <c r="F15" s="40"/>
      <c r="G15" s="40"/>
      <c r="H15" s="43"/>
      <c r="I15" s="43"/>
      <c r="J15" s="40"/>
      <c r="K15" s="40"/>
      <c r="L15" s="130"/>
      <c r="M15" s="45"/>
      <c r="N15" s="97"/>
      <c r="O15" s="123"/>
      <c r="P15" s="40"/>
      <c r="Q15" s="40"/>
      <c r="R15" s="109"/>
    </row>
    <row r="16" spans="1:20" x14ac:dyDescent="0.2">
      <c r="B16" s="44"/>
      <c r="C16" s="45"/>
      <c r="D16" s="41"/>
      <c r="E16" s="41" t="s">
        <v>44</v>
      </c>
      <c r="F16" s="40">
        <v>1</v>
      </c>
      <c r="G16" s="40">
        <v>7.5</v>
      </c>
      <c r="H16" s="43">
        <v>1</v>
      </c>
      <c r="I16" s="43">
        <v>2.95</v>
      </c>
      <c r="J16" s="40"/>
      <c r="K16" s="40">
        <f t="shared" ref="K16:K24" si="0">ROUND(PRODUCT(F16:I16),2)</f>
        <v>22.13</v>
      </c>
      <c r="L16" s="130"/>
      <c r="M16" s="45"/>
      <c r="N16" s="97"/>
      <c r="O16" s="123"/>
      <c r="P16" s="40"/>
      <c r="Q16" s="40"/>
      <c r="R16" s="109"/>
    </row>
    <row r="17" spans="2:18" x14ac:dyDescent="0.2">
      <c r="B17" s="44"/>
      <c r="C17" s="45"/>
      <c r="D17" s="41"/>
      <c r="E17" s="41" t="s">
        <v>18</v>
      </c>
      <c r="F17" s="40">
        <v>2</v>
      </c>
      <c r="G17" s="40">
        <v>55</v>
      </c>
      <c r="H17" s="43">
        <v>1</v>
      </c>
      <c r="I17" s="43">
        <v>1</v>
      </c>
      <c r="J17" s="40"/>
      <c r="K17" s="40">
        <f t="shared" si="0"/>
        <v>110</v>
      </c>
      <c r="L17" s="130"/>
      <c r="M17" s="45"/>
      <c r="N17" s="97"/>
      <c r="O17" s="123"/>
      <c r="P17" s="40"/>
      <c r="Q17" s="40"/>
      <c r="R17" s="109"/>
    </row>
    <row r="18" spans="2:18" x14ac:dyDescent="0.2">
      <c r="B18" s="44"/>
      <c r="C18" s="45"/>
      <c r="D18" s="41"/>
      <c r="E18" s="140" t="s">
        <v>119</v>
      </c>
      <c r="F18" s="141">
        <v>1</v>
      </c>
      <c r="G18" s="141">
        <v>28</v>
      </c>
      <c r="H18" s="142">
        <v>1</v>
      </c>
      <c r="I18" s="142">
        <v>2</v>
      </c>
      <c r="J18" s="141"/>
      <c r="K18" s="141">
        <f t="shared" si="0"/>
        <v>56</v>
      </c>
      <c r="L18" s="130"/>
      <c r="M18" s="45"/>
      <c r="N18" s="97"/>
      <c r="O18" s="123"/>
      <c r="P18" s="40"/>
      <c r="Q18" s="40"/>
      <c r="R18" s="109"/>
    </row>
    <row r="19" spans="2:18" x14ac:dyDescent="0.2">
      <c r="B19" s="44"/>
      <c r="C19" s="45"/>
      <c r="D19" s="41"/>
      <c r="E19" s="46" t="s">
        <v>120</v>
      </c>
      <c r="F19" s="82">
        <v>1</v>
      </c>
      <c r="G19" s="82">
        <v>13</v>
      </c>
      <c r="H19" s="196">
        <v>1</v>
      </c>
      <c r="I19" s="196">
        <v>2.8</v>
      </c>
      <c r="J19" s="82"/>
      <c r="K19" s="82">
        <f t="shared" si="0"/>
        <v>36.4</v>
      </c>
      <c r="L19" s="130"/>
      <c r="M19" s="45"/>
      <c r="N19" s="97"/>
      <c r="O19" s="123"/>
      <c r="P19" s="40"/>
      <c r="Q19" s="40"/>
      <c r="R19" s="109"/>
    </row>
    <row r="20" spans="2:18" x14ac:dyDescent="0.2">
      <c r="B20" s="44"/>
      <c r="C20" s="45"/>
      <c r="D20" s="41"/>
      <c r="E20" s="46" t="s">
        <v>18</v>
      </c>
      <c r="F20" s="82">
        <v>1</v>
      </c>
      <c r="G20" s="82">
        <v>14</v>
      </c>
      <c r="H20" s="196">
        <v>1</v>
      </c>
      <c r="I20" s="196">
        <v>2.4</v>
      </c>
      <c r="J20" s="82"/>
      <c r="K20" s="82">
        <f t="shared" si="0"/>
        <v>33.6</v>
      </c>
      <c r="L20" s="130"/>
      <c r="M20" s="45"/>
      <c r="N20" s="97"/>
      <c r="O20" s="123"/>
      <c r="P20" s="40"/>
      <c r="Q20" s="40"/>
      <c r="R20" s="109"/>
    </row>
    <row r="21" spans="2:18" x14ac:dyDescent="0.2">
      <c r="B21" s="44"/>
      <c r="C21" s="45"/>
      <c r="D21" s="41"/>
      <c r="E21" s="46" t="s">
        <v>18</v>
      </c>
      <c r="F21" s="82">
        <v>1</v>
      </c>
      <c r="G21" s="82">
        <v>12.5</v>
      </c>
      <c r="H21" s="196">
        <v>1</v>
      </c>
      <c r="I21" s="196">
        <v>2.2000000000000002</v>
      </c>
      <c r="J21" s="82"/>
      <c r="K21" s="82">
        <f t="shared" si="0"/>
        <v>27.5</v>
      </c>
      <c r="L21" s="130"/>
      <c r="M21" s="45"/>
      <c r="N21" s="97"/>
      <c r="O21" s="123"/>
      <c r="P21" s="40"/>
      <c r="Q21" s="40"/>
      <c r="R21" s="109"/>
    </row>
    <row r="22" spans="2:18" ht="30.6" x14ac:dyDescent="0.2">
      <c r="B22" s="44"/>
      <c r="C22" s="45"/>
      <c r="D22" s="41"/>
      <c r="E22" s="140" t="s">
        <v>72</v>
      </c>
      <c r="F22" s="141">
        <v>1</v>
      </c>
      <c r="G22" s="141">
        <v>22</v>
      </c>
      <c r="H22" s="142">
        <v>1.2</v>
      </c>
      <c r="I22" s="142">
        <v>1.2</v>
      </c>
      <c r="J22" s="141"/>
      <c r="K22" s="141">
        <f t="shared" si="0"/>
        <v>31.68</v>
      </c>
      <c r="L22" s="130"/>
      <c r="M22" s="45"/>
      <c r="N22" s="97"/>
      <c r="O22" s="123"/>
      <c r="P22" s="40"/>
      <c r="Q22" s="40"/>
      <c r="R22" s="109"/>
    </row>
    <row r="23" spans="2:18" x14ac:dyDescent="0.2">
      <c r="B23" s="44"/>
      <c r="C23" s="45"/>
      <c r="D23" s="41"/>
      <c r="E23" s="41" t="s">
        <v>45</v>
      </c>
      <c r="F23" s="40">
        <v>1</v>
      </c>
      <c r="G23" s="40">
        <v>5</v>
      </c>
      <c r="H23" s="43">
        <v>0.8</v>
      </c>
      <c r="I23" s="43">
        <v>1</v>
      </c>
      <c r="J23" s="40"/>
      <c r="K23" s="40">
        <f t="shared" si="0"/>
        <v>4</v>
      </c>
      <c r="L23" s="130"/>
      <c r="M23" s="45"/>
      <c r="N23" s="97"/>
      <c r="O23" s="123"/>
      <c r="P23" s="40"/>
      <c r="Q23" s="40"/>
      <c r="R23" s="109"/>
    </row>
    <row r="24" spans="2:18" x14ac:dyDescent="0.2">
      <c r="B24" s="44"/>
      <c r="C24" s="45"/>
      <c r="D24" s="41"/>
      <c r="E24" s="41" t="s">
        <v>46</v>
      </c>
      <c r="F24" s="40">
        <v>1</v>
      </c>
      <c r="G24" s="40">
        <v>20</v>
      </c>
      <c r="H24" s="43">
        <v>0.8</v>
      </c>
      <c r="I24" s="43">
        <v>1</v>
      </c>
      <c r="J24" s="40"/>
      <c r="K24" s="40">
        <f t="shared" si="0"/>
        <v>16</v>
      </c>
      <c r="L24" s="130"/>
      <c r="M24" s="45"/>
      <c r="N24" s="97"/>
      <c r="O24" s="123"/>
      <c r="P24" s="40"/>
      <c r="Q24" s="40"/>
      <c r="R24" s="109"/>
    </row>
    <row r="25" spans="2:18" x14ac:dyDescent="0.2">
      <c r="B25" s="44"/>
      <c r="C25" s="45"/>
      <c r="D25" s="41"/>
      <c r="E25" s="40"/>
      <c r="F25" s="40"/>
      <c r="G25" s="40"/>
      <c r="H25" s="43"/>
      <c r="I25" s="43"/>
      <c r="J25" s="40"/>
      <c r="K25" s="40"/>
      <c r="L25" s="130"/>
      <c r="M25" s="45"/>
      <c r="N25" s="97"/>
      <c r="O25" s="123"/>
      <c r="P25" s="40"/>
      <c r="Q25" s="40"/>
      <c r="R25" s="109"/>
    </row>
    <row r="26" spans="2:18" x14ac:dyDescent="0.2">
      <c r="B26" s="44"/>
      <c r="C26" s="45"/>
      <c r="D26" s="41"/>
      <c r="E26" s="40" t="s">
        <v>21</v>
      </c>
      <c r="F26" s="40"/>
      <c r="G26" s="40"/>
      <c r="H26" s="43"/>
      <c r="I26" s="43"/>
      <c r="J26" s="82" t="s">
        <v>53</v>
      </c>
      <c r="K26" s="40">
        <f>ROUND(SUM(K15:K25),2)</f>
        <v>337.31</v>
      </c>
      <c r="L26" s="130">
        <v>0</v>
      </c>
      <c r="M26" s="45">
        <v>16.510000000000002</v>
      </c>
      <c r="N26" s="97">
        <f>ROUND(PRODUCT(K26:M26),2)</f>
        <v>0</v>
      </c>
      <c r="O26" s="123"/>
      <c r="P26" s="40">
        <v>0.59</v>
      </c>
      <c r="Q26" s="37">
        <f>P26*K26*L26</f>
        <v>0</v>
      </c>
      <c r="R26" s="109"/>
    </row>
    <row r="27" spans="2:18" x14ac:dyDescent="0.2">
      <c r="B27" s="39"/>
      <c r="C27" s="40"/>
      <c r="D27" s="115"/>
      <c r="E27" s="137" t="s">
        <v>69</v>
      </c>
      <c r="F27" s="37"/>
      <c r="G27" s="37"/>
      <c r="H27" s="117"/>
      <c r="I27" s="117"/>
      <c r="J27" s="119"/>
      <c r="K27" s="37">
        <f>K26-K22-K18</f>
        <v>249.63</v>
      </c>
      <c r="L27" s="130">
        <v>1</v>
      </c>
      <c r="M27" s="45">
        <v>16.510000000000002</v>
      </c>
      <c r="N27" s="37">
        <f>PRODUCT(K27:M27)</f>
        <v>4121.3913000000002</v>
      </c>
      <c r="O27" s="122"/>
      <c r="P27" s="40">
        <v>0.59</v>
      </c>
      <c r="Q27" s="37">
        <f>P27*K27*L27</f>
        <v>147.2817</v>
      </c>
      <c r="R27" s="38"/>
    </row>
    <row r="28" spans="2:18" x14ac:dyDescent="0.2">
      <c r="B28" s="44"/>
      <c r="C28" s="45"/>
      <c r="D28" s="41"/>
      <c r="E28" s="40"/>
      <c r="F28" s="40"/>
      <c r="G28" s="40"/>
      <c r="H28" s="43"/>
      <c r="I28" s="43"/>
      <c r="J28" s="82"/>
      <c r="K28" s="40"/>
      <c r="L28" s="130"/>
      <c r="M28" s="45"/>
      <c r="N28" s="97"/>
      <c r="O28" s="123"/>
      <c r="P28" s="40"/>
      <c r="Q28" s="40"/>
      <c r="R28" s="109"/>
    </row>
    <row r="29" spans="2:18" ht="15" customHeight="1" x14ac:dyDescent="0.2">
      <c r="B29" s="44">
        <v>177</v>
      </c>
      <c r="C29" s="45"/>
      <c r="D29" s="115" t="s">
        <v>66</v>
      </c>
      <c r="E29" s="120" t="s">
        <v>60</v>
      </c>
      <c r="F29" s="37"/>
      <c r="G29" s="37"/>
      <c r="H29" s="117"/>
      <c r="I29" s="117"/>
      <c r="J29" s="51"/>
      <c r="K29" s="37"/>
      <c r="L29" s="130"/>
      <c r="M29" s="118"/>
      <c r="N29" s="37"/>
      <c r="O29" s="122"/>
      <c r="P29" s="37"/>
      <c r="Q29" s="40"/>
      <c r="R29" s="109"/>
    </row>
    <row r="30" spans="2:18" ht="15" customHeight="1" x14ac:dyDescent="0.2">
      <c r="B30" s="44"/>
      <c r="C30" s="45"/>
      <c r="D30" s="115"/>
      <c r="E30" s="120" t="s">
        <v>61</v>
      </c>
      <c r="F30" s="37"/>
      <c r="G30" s="37"/>
      <c r="H30" s="117"/>
      <c r="I30" s="117"/>
      <c r="J30" s="51"/>
      <c r="K30" s="37"/>
      <c r="L30" s="130"/>
      <c r="M30" s="118"/>
      <c r="N30" s="37"/>
      <c r="O30" s="122"/>
      <c r="P30" s="37"/>
      <c r="Q30" s="40"/>
      <c r="R30" s="109"/>
    </row>
    <row r="31" spans="2:18" x14ac:dyDescent="0.2">
      <c r="B31" s="44"/>
      <c r="C31" s="45"/>
      <c r="D31" s="115"/>
      <c r="E31" s="120" t="s">
        <v>62</v>
      </c>
      <c r="F31" s="37"/>
      <c r="G31" s="37"/>
      <c r="H31" s="117"/>
      <c r="I31" s="117"/>
      <c r="J31" s="51"/>
      <c r="K31" s="37"/>
      <c r="L31" s="130"/>
      <c r="M31" s="118"/>
      <c r="N31" s="37"/>
      <c r="O31" s="122"/>
      <c r="P31" s="37"/>
      <c r="Q31" s="40"/>
      <c r="R31" s="109"/>
    </row>
    <row r="32" spans="2:18" x14ac:dyDescent="0.2">
      <c r="B32" s="44"/>
      <c r="C32" s="45"/>
      <c r="D32" s="115"/>
      <c r="E32" s="121" t="s">
        <v>63</v>
      </c>
      <c r="F32" s="37"/>
      <c r="G32" s="37"/>
      <c r="H32" s="117"/>
      <c r="I32" s="117"/>
      <c r="J32" s="51"/>
      <c r="K32" s="37"/>
      <c r="L32" s="130"/>
      <c r="M32" s="118"/>
      <c r="N32" s="37"/>
      <c r="O32" s="122"/>
      <c r="P32" s="37"/>
      <c r="Q32" s="40"/>
      <c r="R32" s="109"/>
    </row>
    <row r="33" spans="2:18" ht="20.399999999999999" x14ac:dyDescent="0.2">
      <c r="B33" s="44"/>
      <c r="C33" s="45"/>
      <c r="D33" s="115"/>
      <c r="E33" s="121" t="s">
        <v>64</v>
      </c>
      <c r="F33" s="37">
        <v>1</v>
      </c>
      <c r="G33" s="37">
        <v>81.899999999999991</v>
      </c>
      <c r="H33" s="117">
        <v>27.95</v>
      </c>
      <c r="I33" s="117">
        <v>2.0499999999999998</v>
      </c>
      <c r="J33" s="51"/>
      <c r="K33" s="37">
        <f>ROUND(PRODUCT(F33:I33),2)</f>
        <v>4692.67</v>
      </c>
      <c r="L33" s="130"/>
      <c r="M33" s="118"/>
      <c r="N33" s="37"/>
      <c r="O33" s="122"/>
      <c r="P33" s="37"/>
      <c r="Q33" s="40"/>
      <c r="R33" s="109"/>
    </row>
    <row r="34" spans="2:18" x14ac:dyDescent="0.2">
      <c r="B34" s="39"/>
      <c r="C34" s="40"/>
      <c r="D34" s="115"/>
      <c r="E34" s="136" t="s">
        <v>68</v>
      </c>
      <c r="F34" s="37"/>
      <c r="G34" s="37"/>
      <c r="H34" s="117"/>
      <c r="I34" s="117"/>
      <c r="J34" s="117"/>
      <c r="K34" s="37"/>
      <c r="L34" s="128"/>
      <c r="M34" s="37"/>
      <c r="N34" s="37"/>
      <c r="O34" s="122"/>
      <c r="P34" s="37"/>
      <c r="Q34" s="37"/>
      <c r="R34" s="109"/>
    </row>
    <row r="35" spans="2:18" x14ac:dyDescent="0.2">
      <c r="B35" s="44"/>
      <c r="C35" s="45"/>
      <c r="D35" s="115"/>
      <c r="E35" s="37"/>
      <c r="F35" s="37"/>
      <c r="G35" s="37"/>
      <c r="H35" s="117"/>
      <c r="I35" s="117"/>
      <c r="J35" s="51"/>
      <c r="K35" s="37"/>
      <c r="L35" s="130"/>
      <c r="M35" s="118"/>
      <c r="N35" s="37"/>
      <c r="O35" s="122"/>
      <c r="P35" s="37"/>
      <c r="Q35" s="40"/>
      <c r="R35" s="109"/>
    </row>
    <row r="36" spans="2:18" x14ac:dyDescent="0.2">
      <c r="B36" s="44"/>
      <c r="C36" s="45"/>
      <c r="D36" s="115"/>
      <c r="E36" s="37" t="s">
        <v>21</v>
      </c>
      <c r="F36" s="37"/>
      <c r="G36" s="37"/>
      <c r="H36" s="117"/>
      <c r="I36" s="117"/>
      <c r="J36" s="51" t="s">
        <v>53</v>
      </c>
      <c r="K36" s="37">
        <f>ROUND(SUM(K32:K35),2)</f>
        <v>4692.67</v>
      </c>
      <c r="L36" s="130">
        <v>0</v>
      </c>
      <c r="M36" s="118">
        <v>14</v>
      </c>
      <c r="N36" s="97">
        <f>ROUND(PRODUCT(K36:M36),2)</f>
        <v>0</v>
      </c>
      <c r="O36" s="122"/>
      <c r="P36" s="37">
        <v>0.38</v>
      </c>
      <c r="Q36" s="37">
        <f>P36*K36*L36</f>
        <v>0</v>
      </c>
      <c r="R36" s="109"/>
    </row>
    <row r="37" spans="2:18" x14ac:dyDescent="0.2">
      <c r="B37" s="39"/>
      <c r="C37" s="40"/>
      <c r="D37" s="115"/>
      <c r="E37" s="137" t="s">
        <v>69</v>
      </c>
      <c r="F37" s="37"/>
      <c r="G37" s="37"/>
      <c r="H37" s="117"/>
      <c r="I37" s="117"/>
      <c r="J37" s="119"/>
      <c r="K37" s="37">
        <v>1.0000000000000001E-5</v>
      </c>
      <c r="L37" s="130">
        <f>K37/K36</f>
        <v>2.1309830011486E-9</v>
      </c>
      <c r="M37" s="118">
        <v>14</v>
      </c>
      <c r="N37" s="37">
        <f>PRODUCT(K37:M37)</f>
        <v>2.9833762016080405E-13</v>
      </c>
      <c r="O37" s="122"/>
      <c r="P37" s="37">
        <v>0.38</v>
      </c>
      <c r="Q37" s="37">
        <f>P37*K37*L37</f>
        <v>8.0977354043646812E-15</v>
      </c>
      <c r="R37" s="38"/>
    </row>
    <row r="38" spans="2:18" x14ac:dyDescent="0.2">
      <c r="B38" s="44"/>
      <c r="C38" s="45"/>
      <c r="D38" s="41"/>
      <c r="E38" s="40"/>
      <c r="F38" s="40"/>
      <c r="G38" s="40"/>
      <c r="H38" s="43"/>
      <c r="I38" s="43"/>
      <c r="J38" s="47"/>
      <c r="K38" s="40"/>
      <c r="L38" s="130"/>
      <c r="M38" s="45"/>
      <c r="N38" s="97"/>
      <c r="O38" s="123"/>
      <c r="P38" s="40"/>
      <c r="Q38" s="40"/>
      <c r="R38" s="109"/>
    </row>
    <row r="39" spans="2:18" ht="40.799999999999997" x14ac:dyDescent="0.2">
      <c r="B39" s="44">
        <v>3</v>
      </c>
      <c r="C39" s="45"/>
      <c r="D39" s="41" t="s">
        <v>22</v>
      </c>
      <c r="E39" s="42" t="s">
        <v>23</v>
      </c>
      <c r="F39" s="40"/>
      <c r="G39" s="40"/>
      <c r="H39" s="43"/>
      <c r="I39" s="43"/>
      <c r="J39" s="47"/>
      <c r="K39" s="40"/>
      <c r="L39" s="130"/>
      <c r="M39" s="45"/>
      <c r="N39" s="97"/>
      <c r="O39" s="123"/>
      <c r="P39" s="40"/>
      <c r="Q39" s="40"/>
      <c r="R39" s="109"/>
    </row>
    <row r="40" spans="2:18" x14ac:dyDescent="0.2">
      <c r="B40" s="44"/>
      <c r="C40" s="45"/>
      <c r="D40" s="41"/>
      <c r="E40" s="41" t="s">
        <v>17</v>
      </c>
      <c r="F40" s="40"/>
      <c r="G40" s="40"/>
      <c r="H40" s="43"/>
      <c r="I40" s="43"/>
      <c r="J40" s="47"/>
      <c r="K40" s="40"/>
      <c r="L40" s="130"/>
      <c r="M40" s="45"/>
      <c r="N40" s="97"/>
      <c r="O40" s="123"/>
      <c r="P40" s="40"/>
      <c r="Q40" s="40"/>
      <c r="R40" s="109"/>
    </row>
    <row r="41" spans="2:18" ht="20.399999999999999" x14ac:dyDescent="0.2">
      <c r="B41" s="44"/>
      <c r="C41" s="45"/>
      <c r="D41" s="41"/>
      <c r="E41" s="41" t="s">
        <v>59</v>
      </c>
      <c r="F41" s="40">
        <v>1</v>
      </c>
      <c r="G41" s="40">
        <v>2826.3999999999992</v>
      </c>
      <c r="H41" s="43"/>
      <c r="I41" s="43"/>
      <c r="J41" s="47"/>
      <c r="K41" s="40">
        <f>ROUND(PRODUCT(F41:I41),2)</f>
        <v>2826.4</v>
      </c>
      <c r="L41" s="130"/>
      <c r="M41" s="45"/>
      <c r="N41" s="97"/>
      <c r="O41" s="123"/>
      <c r="P41" s="40"/>
      <c r="Q41" s="40"/>
      <c r="R41" s="109"/>
    </row>
    <row r="42" spans="2:18" x14ac:dyDescent="0.2">
      <c r="B42" s="39"/>
      <c r="C42" s="40"/>
      <c r="D42" s="115"/>
      <c r="E42" s="136" t="s">
        <v>71</v>
      </c>
      <c r="F42" s="37"/>
      <c r="G42" s="37"/>
      <c r="H42" s="117"/>
      <c r="I42" s="117"/>
      <c r="J42" s="117"/>
      <c r="K42" s="37"/>
      <c r="L42" s="128"/>
      <c r="M42" s="37"/>
      <c r="N42" s="37"/>
      <c r="O42" s="122"/>
      <c r="P42" s="37"/>
      <c r="Q42" s="37"/>
      <c r="R42" s="109"/>
    </row>
    <row r="43" spans="2:18" x14ac:dyDescent="0.2">
      <c r="B43" s="44"/>
      <c r="C43" s="45"/>
      <c r="D43" s="41"/>
      <c r="E43" s="41" t="s">
        <v>47</v>
      </c>
      <c r="F43" s="40">
        <v>1</v>
      </c>
      <c r="G43" s="40">
        <f>K27</f>
        <v>249.63</v>
      </c>
      <c r="H43" s="43"/>
      <c r="I43" s="43"/>
      <c r="J43" s="47"/>
      <c r="K43" s="40">
        <f>ROUND(PRODUCT(F43:I43),2)</f>
        <v>249.63</v>
      </c>
      <c r="L43" s="130"/>
      <c r="M43" s="45"/>
      <c r="N43" s="97"/>
      <c r="O43" s="123"/>
      <c r="P43" s="40"/>
      <c r="Q43" s="40"/>
      <c r="R43" s="109"/>
    </row>
    <row r="44" spans="2:18" x14ac:dyDescent="0.2">
      <c r="B44" s="44"/>
      <c r="C44" s="45"/>
      <c r="D44" s="41"/>
      <c r="E44" s="40"/>
      <c r="F44" s="40"/>
      <c r="G44" s="40"/>
      <c r="H44" s="43"/>
      <c r="I44" s="43"/>
      <c r="J44" s="47"/>
      <c r="K44" s="40">
        <f>ROUND(PRODUCT(F44:I44),2)</f>
        <v>0</v>
      </c>
      <c r="L44" s="130"/>
      <c r="M44" s="45"/>
      <c r="N44" s="97"/>
      <c r="O44" s="123"/>
      <c r="P44" s="40"/>
      <c r="Q44" s="40"/>
      <c r="R44" s="109"/>
    </row>
    <row r="45" spans="2:18" x14ac:dyDescent="0.2">
      <c r="B45" s="44"/>
      <c r="C45" s="45"/>
      <c r="D45" s="41"/>
      <c r="E45" s="40" t="s">
        <v>21</v>
      </c>
      <c r="F45" s="40"/>
      <c r="G45" s="40"/>
      <c r="H45" s="43"/>
      <c r="I45" s="43"/>
      <c r="J45" s="83" t="s">
        <v>53</v>
      </c>
      <c r="K45" s="40">
        <f>ROUND(SUM(K40:K44),2)</f>
        <v>3076.03</v>
      </c>
      <c r="L45" s="130">
        <v>0</v>
      </c>
      <c r="M45" s="45">
        <v>2.65</v>
      </c>
      <c r="N45" s="97">
        <f>ROUND(PRODUCT(K45:M45),2)</f>
        <v>0</v>
      </c>
      <c r="O45" s="123"/>
      <c r="P45" s="40">
        <v>0.09</v>
      </c>
      <c r="Q45" s="37">
        <f>P45*K45*L45</f>
        <v>0</v>
      </c>
      <c r="R45" s="109"/>
    </row>
    <row r="46" spans="2:18" x14ac:dyDescent="0.2">
      <c r="B46" s="39"/>
      <c r="C46" s="40"/>
      <c r="D46" s="115"/>
      <c r="E46" s="137" t="s">
        <v>69</v>
      </c>
      <c r="F46" s="37"/>
      <c r="G46" s="37"/>
      <c r="H46" s="117"/>
      <c r="I46" s="117"/>
      <c r="J46" s="119"/>
      <c r="K46" s="37">
        <f>K43</f>
        <v>249.63</v>
      </c>
      <c r="L46" s="130">
        <v>1</v>
      </c>
      <c r="M46" s="45">
        <v>2.65</v>
      </c>
      <c r="N46" s="37">
        <f>PRODUCT(K46:M46)</f>
        <v>661.51949999999999</v>
      </c>
      <c r="O46" s="122"/>
      <c r="P46" s="37">
        <v>0.09</v>
      </c>
      <c r="Q46" s="37">
        <f>P46*K46*L46</f>
        <v>22.466699999999999</v>
      </c>
      <c r="R46" s="38"/>
    </row>
    <row r="47" spans="2:18" x14ac:dyDescent="0.2">
      <c r="B47" s="44"/>
      <c r="C47" s="45"/>
      <c r="D47" s="41"/>
      <c r="E47" s="41"/>
      <c r="F47" s="40"/>
      <c r="G47" s="40"/>
      <c r="H47" s="43"/>
      <c r="I47" s="43"/>
      <c r="J47" s="47"/>
      <c r="K47" s="40"/>
      <c r="L47" s="130"/>
      <c r="M47" s="45"/>
      <c r="N47" s="97"/>
      <c r="O47" s="123"/>
      <c r="P47" s="40"/>
      <c r="Q47" s="40"/>
      <c r="R47" s="109"/>
    </row>
    <row r="48" spans="2:18" x14ac:dyDescent="0.2">
      <c r="B48" s="32" t="s">
        <v>48</v>
      </c>
      <c r="C48" s="48"/>
      <c r="D48" s="46" t="s">
        <v>49</v>
      </c>
      <c r="E48" s="42" t="s">
        <v>50</v>
      </c>
      <c r="F48" s="40"/>
      <c r="G48" s="40"/>
      <c r="H48" s="43"/>
      <c r="I48" s="43"/>
      <c r="J48" s="49"/>
      <c r="K48" s="34"/>
      <c r="L48" s="127"/>
      <c r="M48" s="36"/>
      <c r="N48" s="98"/>
      <c r="O48" s="122"/>
      <c r="P48" s="37"/>
      <c r="Q48" s="40"/>
      <c r="R48" s="109"/>
    </row>
    <row r="49" spans="2:18" x14ac:dyDescent="0.2">
      <c r="B49" s="32"/>
      <c r="C49" s="48"/>
      <c r="D49" s="41"/>
      <c r="E49" s="41" t="s">
        <v>17</v>
      </c>
      <c r="F49" s="40"/>
      <c r="G49" s="40"/>
      <c r="H49" s="43"/>
      <c r="I49" s="43"/>
      <c r="J49" s="49"/>
      <c r="K49" s="34"/>
      <c r="L49" s="127"/>
      <c r="M49" s="36"/>
      <c r="N49" s="98"/>
      <c r="O49" s="122"/>
      <c r="P49" s="37"/>
      <c r="Q49" s="40"/>
      <c r="R49" s="109"/>
    </row>
    <row r="50" spans="2:18" x14ac:dyDescent="0.2">
      <c r="B50" s="32"/>
      <c r="C50" s="48"/>
      <c r="D50" s="41"/>
      <c r="E50" s="41" t="s">
        <v>51</v>
      </c>
      <c r="F50" s="40">
        <v>8432</v>
      </c>
      <c r="G50" s="40"/>
      <c r="H50" s="43"/>
      <c r="I50" s="43">
        <v>1.7</v>
      </c>
      <c r="J50" s="49"/>
      <c r="K50" s="40">
        <f>ROUND(PRODUCT(F50:I50),2)</f>
        <v>14334.4</v>
      </c>
      <c r="L50" s="127"/>
      <c r="M50" s="36"/>
      <c r="N50" s="98"/>
      <c r="O50" s="122"/>
      <c r="P50" s="37"/>
      <c r="Q50" s="40"/>
      <c r="R50" s="109"/>
    </row>
    <row r="51" spans="2:18" x14ac:dyDescent="0.2">
      <c r="B51" s="32"/>
      <c r="C51" s="48"/>
      <c r="D51" s="41"/>
      <c r="E51" s="41" t="s">
        <v>18</v>
      </c>
      <c r="F51" s="40">
        <v>-2995.06</v>
      </c>
      <c r="G51" s="40"/>
      <c r="H51" s="43"/>
      <c r="I51" s="43">
        <v>1.7</v>
      </c>
      <c r="J51" s="49"/>
      <c r="K51" s="40">
        <f>ROUND(PRODUCT(F51:I51),2)</f>
        <v>-5091.6000000000004</v>
      </c>
      <c r="L51" s="127"/>
      <c r="M51" s="36"/>
      <c r="N51" s="98"/>
      <c r="O51" s="122"/>
      <c r="P51" s="37"/>
      <c r="Q51" s="40"/>
      <c r="R51" s="109"/>
    </row>
    <row r="52" spans="2:18" x14ac:dyDescent="0.2">
      <c r="B52" s="32"/>
      <c r="C52" s="48"/>
      <c r="D52" s="41"/>
      <c r="E52" s="40"/>
      <c r="F52" s="40"/>
      <c r="G52" s="40"/>
      <c r="H52" s="43"/>
      <c r="I52" s="43"/>
      <c r="J52" s="49"/>
      <c r="K52" s="40"/>
      <c r="L52" s="127"/>
      <c r="M52" s="36"/>
      <c r="N52" s="98"/>
      <c r="O52" s="122"/>
      <c r="P52" s="37"/>
      <c r="Q52" s="40"/>
      <c r="R52" s="109"/>
    </row>
    <row r="53" spans="2:18" x14ac:dyDescent="0.2">
      <c r="B53" s="32"/>
      <c r="C53" s="48"/>
      <c r="D53" s="41"/>
      <c r="E53" s="40" t="s">
        <v>52</v>
      </c>
      <c r="F53" s="40"/>
      <c r="G53" s="40"/>
      <c r="H53" s="43"/>
      <c r="I53" s="43"/>
      <c r="J53" s="84" t="s">
        <v>54</v>
      </c>
      <c r="K53" s="40">
        <f>ROUND(SUM(K49:K52),2)</f>
        <v>9242.7999999999993</v>
      </c>
      <c r="L53" s="127">
        <v>0</v>
      </c>
      <c r="M53" s="36">
        <v>10.57</v>
      </c>
      <c r="N53" s="97">
        <f>ROUND(PRODUCT(K53:M53),2)</f>
        <v>0</v>
      </c>
      <c r="O53" s="122"/>
      <c r="P53" s="37"/>
      <c r="Q53" s="40"/>
      <c r="R53" s="109"/>
    </row>
    <row r="54" spans="2:18" x14ac:dyDescent="0.2">
      <c r="B54" s="39"/>
      <c r="C54" s="40"/>
      <c r="D54" s="115"/>
      <c r="E54" s="136" t="s">
        <v>68</v>
      </c>
      <c r="F54" s="37"/>
      <c r="G54" s="37"/>
      <c r="H54" s="117"/>
      <c r="I54" s="117"/>
      <c r="J54" s="117"/>
      <c r="K54" s="37"/>
      <c r="L54" s="128"/>
      <c r="M54" s="37"/>
      <c r="N54" s="37"/>
      <c r="O54" s="122"/>
      <c r="P54" s="37"/>
      <c r="Q54" s="37"/>
      <c r="R54" s="109"/>
    </row>
    <row r="55" spans="2:18" x14ac:dyDescent="0.2">
      <c r="B55" s="39"/>
      <c r="C55" s="40"/>
      <c r="D55" s="115"/>
      <c r="E55" s="137" t="s">
        <v>69</v>
      </c>
      <c r="F55" s="37"/>
      <c r="G55" s="37"/>
      <c r="H55" s="117"/>
      <c r="I55" s="117"/>
      <c r="J55" s="119"/>
      <c r="K55" s="37">
        <v>1E-8</v>
      </c>
      <c r="L55" s="130">
        <v>9.9999999999999995E-8</v>
      </c>
      <c r="M55" s="36">
        <v>10.57</v>
      </c>
      <c r="N55" s="37">
        <f>PRODUCT(K55:M55)</f>
        <v>1.0569999999999999E-14</v>
      </c>
      <c r="O55" s="122"/>
      <c r="P55" s="37"/>
      <c r="Q55" s="37"/>
      <c r="R55" s="38"/>
    </row>
    <row r="56" spans="2:18" x14ac:dyDescent="0.2">
      <c r="B56" s="32"/>
      <c r="C56" s="48"/>
      <c r="D56" s="33"/>
      <c r="E56" s="50"/>
      <c r="F56" s="34"/>
      <c r="G56" s="34"/>
      <c r="H56" s="35"/>
      <c r="I56" s="35"/>
      <c r="J56" s="49"/>
      <c r="K56" s="34"/>
      <c r="L56" s="127"/>
      <c r="M56" s="36"/>
      <c r="N56" s="98"/>
      <c r="O56" s="122"/>
      <c r="P56" s="37"/>
      <c r="Q56" s="40"/>
      <c r="R56" s="109"/>
    </row>
    <row r="57" spans="2:18" ht="13.2" x14ac:dyDescent="0.2">
      <c r="B57" s="62"/>
      <c r="C57" s="73"/>
      <c r="D57" s="63"/>
      <c r="E57" s="72" t="str">
        <f>CONCATENATE("Totale fase ",E5)</f>
        <v>Totale fase scavi e sbancamenti</v>
      </c>
      <c r="F57" s="65"/>
      <c r="G57" s="65"/>
      <c r="H57" s="66"/>
      <c r="I57" s="66"/>
      <c r="J57" s="65"/>
      <c r="K57" s="65"/>
      <c r="L57" s="129"/>
      <c r="M57" s="67"/>
      <c r="N57" s="96"/>
      <c r="O57" s="124">
        <f>SUM(N11:N56)</f>
        <v>4782.9108000000006</v>
      </c>
      <c r="P57" s="74"/>
      <c r="Q57" s="75"/>
      <c r="R57" s="110">
        <f>SUM(Q11:Q56)</f>
        <v>169.7484</v>
      </c>
    </row>
    <row r="58" spans="2:18" ht="13.2" x14ac:dyDescent="0.2">
      <c r="B58" s="62"/>
      <c r="C58" s="73"/>
      <c r="D58" s="63"/>
      <c r="E58" s="72"/>
      <c r="F58" s="65"/>
      <c r="G58" s="65"/>
      <c r="H58" s="66"/>
      <c r="I58" s="66"/>
      <c r="J58" s="76"/>
      <c r="K58" s="65"/>
      <c r="L58" s="129"/>
      <c r="M58" s="67"/>
      <c r="N58" s="99"/>
      <c r="O58" s="124"/>
      <c r="P58" s="74"/>
      <c r="Q58" s="77"/>
      <c r="R58" s="111"/>
    </row>
    <row r="59" spans="2:18" ht="13.2" x14ac:dyDescent="0.2">
      <c r="B59" s="143"/>
      <c r="C59" s="71" t="s">
        <v>42</v>
      </c>
      <c r="D59" s="63"/>
      <c r="E59" s="194" t="s">
        <v>113</v>
      </c>
      <c r="F59" s="144"/>
      <c r="G59" s="145"/>
      <c r="H59" s="145"/>
      <c r="I59" s="145"/>
      <c r="J59" s="65"/>
      <c r="K59" s="146"/>
      <c r="L59" s="129"/>
      <c r="M59" s="67"/>
      <c r="N59" s="147"/>
      <c r="O59" s="148"/>
      <c r="P59" s="69"/>
      <c r="Q59" s="69">
        <f>J59*O59</f>
        <v>0</v>
      </c>
      <c r="R59" s="108"/>
    </row>
    <row r="60" spans="2:18" s="139" customFormat="1" x14ac:dyDescent="0.2">
      <c r="B60" s="149"/>
      <c r="C60" s="150"/>
      <c r="D60" s="46"/>
      <c r="E60" s="82"/>
      <c r="F60" s="151"/>
      <c r="G60" s="152"/>
      <c r="H60" s="152"/>
      <c r="I60" s="152"/>
      <c r="J60" s="82"/>
      <c r="K60" s="153"/>
      <c r="L60" s="154"/>
      <c r="M60" s="150"/>
      <c r="N60" s="155"/>
      <c r="O60" s="153"/>
      <c r="P60" s="82"/>
      <c r="Q60" s="82"/>
      <c r="R60" s="156"/>
    </row>
    <row r="61" spans="2:18" s="139" customFormat="1" ht="30.6" x14ac:dyDescent="0.2">
      <c r="B61" s="149">
        <v>1</v>
      </c>
      <c r="C61" s="82"/>
      <c r="D61" s="92" t="s">
        <v>73</v>
      </c>
      <c r="E61" s="92" t="s">
        <v>74</v>
      </c>
      <c r="F61" s="157"/>
      <c r="G61" s="158"/>
      <c r="H61" s="158"/>
      <c r="I61" s="158"/>
      <c r="J61" s="119"/>
      <c r="K61" s="159"/>
      <c r="L61" s="160"/>
      <c r="M61" s="51"/>
      <c r="N61" s="159"/>
      <c r="O61" s="159"/>
      <c r="P61" s="51"/>
      <c r="Q61" s="51"/>
      <c r="R61" s="156"/>
    </row>
    <row r="62" spans="2:18" s="139" customFormat="1" x14ac:dyDescent="0.2">
      <c r="B62" s="149"/>
      <c r="C62" s="82"/>
      <c r="D62" s="92"/>
      <c r="E62" s="92" t="s">
        <v>17</v>
      </c>
      <c r="F62" s="157"/>
      <c r="G62" s="158"/>
      <c r="H62" s="158"/>
      <c r="I62" s="158"/>
      <c r="J62" s="119"/>
      <c r="K62" s="159"/>
      <c r="L62" s="160"/>
      <c r="M62" s="51"/>
      <c r="N62" s="159"/>
      <c r="O62" s="159"/>
      <c r="P62" s="51"/>
      <c r="Q62" s="51"/>
      <c r="R62" s="156"/>
    </row>
    <row r="63" spans="2:18" s="139" customFormat="1" x14ac:dyDescent="0.2">
      <c r="B63" s="149"/>
      <c r="C63" s="82"/>
      <c r="D63" s="92"/>
      <c r="E63" s="92" t="s">
        <v>75</v>
      </c>
      <c r="F63" s="157">
        <v>1</v>
      </c>
      <c r="G63" s="158">
        <v>84.5</v>
      </c>
      <c r="H63" s="158">
        <v>29.5</v>
      </c>
      <c r="I63" s="158">
        <v>0.15</v>
      </c>
      <c r="J63" s="119"/>
      <c r="K63" s="159">
        <f>ROUND(PRODUCT(F63:I63),2)</f>
        <v>373.91</v>
      </c>
      <c r="L63" s="160"/>
      <c r="M63" s="51"/>
      <c r="N63" s="159"/>
      <c r="O63" s="159"/>
      <c r="P63" s="51"/>
      <c r="Q63" s="51"/>
      <c r="R63" s="156"/>
    </row>
    <row r="64" spans="2:18" s="139" customFormat="1" x14ac:dyDescent="0.2">
      <c r="B64" s="149"/>
      <c r="C64" s="82"/>
      <c r="D64" s="92"/>
      <c r="E64" s="120" t="s">
        <v>76</v>
      </c>
      <c r="F64" s="157">
        <v>-1</v>
      </c>
      <c r="G64" s="158">
        <v>296.93</v>
      </c>
      <c r="H64" s="158"/>
      <c r="I64" s="158">
        <v>0.15</v>
      </c>
      <c r="J64" s="119"/>
      <c r="K64" s="159">
        <f t="shared" ref="K64:K65" si="1">ROUND(PRODUCT(F64:I64),2)</f>
        <v>-44.54</v>
      </c>
      <c r="L64" s="160"/>
      <c r="M64" s="51"/>
      <c r="N64" s="159"/>
      <c r="O64" s="159"/>
      <c r="P64" s="51"/>
      <c r="Q64" s="51"/>
      <c r="R64" s="156"/>
    </row>
    <row r="65" spans="2:18" s="139" customFormat="1" x14ac:dyDescent="0.2">
      <c r="B65" s="149"/>
      <c r="C65" s="82"/>
      <c r="D65" s="92"/>
      <c r="E65" s="120" t="s">
        <v>77</v>
      </c>
      <c r="F65" s="157">
        <v>-1</v>
      </c>
      <c r="G65" s="158">
        <v>276.93</v>
      </c>
      <c r="H65" s="158"/>
      <c r="I65" s="158">
        <v>0.15</v>
      </c>
      <c r="J65" s="119"/>
      <c r="K65" s="159">
        <f t="shared" si="1"/>
        <v>-41.54</v>
      </c>
      <c r="L65" s="160"/>
      <c r="M65" s="51"/>
      <c r="N65" s="159"/>
      <c r="O65" s="159"/>
      <c r="P65" s="51"/>
      <c r="Q65" s="51"/>
      <c r="R65" s="156"/>
    </row>
    <row r="66" spans="2:18" s="139" customFormat="1" x14ac:dyDescent="0.2">
      <c r="B66" s="149"/>
      <c r="C66" s="82"/>
      <c r="D66" s="92"/>
      <c r="E66" s="51"/>
      <c r="F66" s="157"/>
      <c r="G66" s="158"/>
      <c r="H66" s="158"/>
      <c r="I66" s="158"/>
      <c r="J66" s="119"/>
      <c r="K66" s="159"/>
      <c r="L66" s="160"/>
      <c r="M66" s="51"/>
      <c r="N66" s="159"/>
      <c r="O66" s="159"/>
      <c r="P66" s="51"/>
      <c r="Q66" s="51"/>
      <c r="R66" s="156"/>
    </row>
    <row r="67" spans="2:18" s="139" customFormat="1" x14ac:dyDescent="0.2">
      <c r="B67" s="149"/>
      <c r="C67" s="82"/>
      <c r="D67" s="92"/>
      <c r="E67" s="51" t="s">
        <v>21</v>
      </c>
      <c r="F67" s="157"/>
      <c r="G67" s="158"/>
      <c r="H67" s="158"/>
      <c r="I67" s="158"/>
      <c r="J67" s="119" t="s">
        <v>53</v>
      </c>
      <c r="K67" s="159">
        <f>ROUND(SUM(K62:K66),2)</f>
        <v>287.83</v>
      </c>
      <c r="L67" s="154">
        <v>0</v>
      </c>
      <c r="M67" s="161">
        <v>9.02</v>
      </c>
      <c r="N67" s="159">
        <f>ROUND(PRODUCT(K67:M67),2)</f>
        <v>0</v>
      </c>
      <c r="O67" s="159"/>
      <c r="P67" s="51">
        <v>0.24</v>
      </c>
      <c r="Q67" s="51">
        <f>P67*K67*N67</f>
        <v>0</v>
      </c>
      <c r="R67" s="156"/>
    </row>
    <row r="68" spans="2:18" x14ac:dyDescent="0.2">
      <c r="B68" s="39"/>
      <c r="C68" s="40"/>
      <c r="D68" s="115"/>
      <c r="E68" s="137" t="s">
        <v>69</v>
      </c>
      <c r="F68" s="37"/>
      <c r="G68" s="37"/>
      <c r="H68" s="117"/>
      <c r="I68" s="117"/>
      <c r="J68" s="119"/>
      <c r="K68" s="37">
        <f>K67</f>
        <v>287.83</v>
      </c>
      <c r="L68" s="130">
        <f>K68/K67</f>
        <v>1</v>
      </c>
      <c r="M68" s="161">
        <f>M67</f>
        <v>9.02</v>
      </c>
      <c r="N68" s="37">
        <f>PRODUCT(K68:M68)</f>
        <v>2596.2265999999995</v>
      </c>
      <c r="O68" s="122"/>
      <c r="P68" s="51">
        <f>P67</f>
        <v>0.24</v>
      </c>
      <c r="Q68" s="37">
        <f>P68*K68*L68</f>
        <v>69.0792</v>
      </c>
      <c r="R68" s="38"/>
    </row>
    <row r="69" spans="2:18" s="139" customFormat="1" x14ac:dyDescent="0.2">
      <c r="B69" s="149"/>
      <c r="C69" s="150"/>
      <c r="D69" s="46"/>
      <c r="E69" s="82"/>
      <c r="F69" s="151"/>
      <c r="G69" s="152"/>
      <c r="H69" s="152"/>
      <c r="I69" s="152"/>
      <c r="J69" s="82"/>
      <c r="K69" s="153"/>
      <c r="L69" s="154"/>
      <c r="M69" s="150"/>
      <c r="N69" s="155"/>
      <c r="O69" s="153"/>
      <c r="P69" s="82"/>
      <c r="Q69" s="82"/>
      <c r="R69" s="156"/>
    </row>
    <row r="70" spans="2:18" s="139" customFormat="1" ht="40.799999999999997" x14ac:dyDescent="0.2">
      <c r="B70" s="149">
        <v>2</v>
      </c>
      <c r="C70" s="82"/>
      <c r="D70" s="92" t="s">
        <v>78</v>
      </c>
      <c r="E70" s="92" t="s">
        <v>79</v>
      </c>
      <c r="F70" s="157"/>
      <c r="G70" s="158"/>
      <c r="H70" s="158"/>
      <c r="I70" s="158"/>
      <c r="J70" s="119"/>
      <c r="K70" s="159"/>
      <c r="L70" s="160"/>
      <c r="M70" s="51"/>
      <c r="N70" s="159"/>
      <c r="O70" s="159"/>
      <c r="P70" s="51"/>
      <c r="Q70" s="51"/>
      <c r="R70" s="156"/>
    </row>
    <row r="71" spans="2:18" s="139" customFormat="1" x14ac:dyDescent="0.2">
      <c r="B71" s="149"/>
      <c r="C71" s="82"/>
      <c r="D71" s="92"/>
      <c r="E71" s="92" t="s">
        <v>17</v>
      </c>
      <c r="F71" s="157"/>
      <c r="G71" s="158"/>
      <c r="H71" s="158"/>
      <c r="I71" s="158"/>
      <c r="J71" s="119"/>
      <c r="K71" s="159"/>
      <c r="L71" s="160"/>
      <c r="M71" s="51"/>
      <c r="N71" s="159"/>
      <c r="O71" s="159"/>
      <c r="P71" s="51"/>
      <c r="Q71" s="51"/>
      <c r="R71" s="156"/>
    </row>
    <row r="72" spans="2:18" s="139" customFormat="1" x14ac:dyDescent="0.2">
      <c r="B72" s="149"/>
      <c r="C72" s="82"/>
      <c r="D72" s="92"/>
      <c r="E72" s="120" t="s">
        <v>80</v>
      </c>
      <c r="F72" s="157">
        <v>1</v>
      </c>
      <c r="G72" s="158">
        <v>481</v>
      </c>
      <c r="H72" s="158"/>
      <c r="I72" s="158"/>
      <c r="J72" s="119"/>
      <c r="K72" s="159">
        <f t="shared" ref="K72" si="2">ROUND(PRODUCT(F72:I72),2)</f>
        <v>481</v>
      </c>
      <c r="L72" s="160"/>
      <c r="M72" s="51"/>
      <c r="N72" s="159"/>
      <c r="O72" s="159"/>
      <c r="P72" s="51"/>
      <c r="Q72" s="51"/>
      <c r="R72" s="156"/>
    </row>
    <row r="73" spans="2:18" s="139" customFormat="1" x14ac:dyDescent="0.2">
      <c r="B73" s="149"/>
      <c r="C73" s="82"/>
      <c r="D73" s="92"/>
      <c r="E73" s="51"/>
      <c r="F73" s="157"/>
      <c r="G73" s="158"/>
      <c r="H73" s="158"/>
      <c r="I73" s="158"/>
      <c r="J73" s="119"/>
      <c r="K73" s="159"/>
      <c r="L73" s="160"/>
      <c r="M73" s="51"/>
      <c r="N73" s="159"/>
      <c r="O73" s="159"/>
      <c r="P73" s="51"/>
      <c r="Q73" s="51"/>
      <c r="R73" s="156"/>
    </row>
    <row r="74" spans="2:18" s="139" customFormat="1" x14ac:dyDescent="0.2">
      <c r="B74" s="149"/>
      <c r="C74" s="82"/>
      <c r="D74" s="92"/>
      <c r="E74" s="51" t="s">
        <v>21</v>
      </c>
      <c r="F74" s="157"/>
      <c r="G74" s="158"/>
      <c r="H74" s="158"/>
      <c r="I74" s="158"/>
      <c r="J74" s="119" t="s">
        <v>55</v>
      </c>
      <c r="K74" s="159">
        <f>ROUND(SUM(K71:K73),2)</f>
        <v>481</v>
      </c>
      <c r="L74" s="154">
        <v>0</v>
      </c>
      <c r="M74" s="161">
        <v>5.88</v>
      </c>
      <c r="N74" s="159">
        <f>ROUND(PRODUCT(K74:M74),2)</f>
        <v>0</v>
      </c>
      <c r="O74" s="159"/>
      <c r="P74" s="51">
        <v>0.16</v>
      </c>
      <c r="Q74" s="51">
        <f>P74*K74*N74</f>
        <v>0</v>
      </c>
      <c r="R74" s="156"/>
    </row>
    <row r="75" spans="2:18" x14ac:dyDescent="0.2">
      <c r="B75" s="39"/>
      <c r="C75" s="40"/>
      <c r="D75" s="115"/>
      <c r="E75" s="137" t="s">
        <v>69</v>
      </c>
      <c r="F75" s="37"/>
      <c r="G75" s="37"/>
      <c r="H75" s="117"/>
      <c r="I75" s="117"/>
      <c r="J75" s="119"/>
      <c r="K75" s="37">
        <f>K74</f>
        <v>481</v>
      </c>
      <c r="L75" s="130">
        <f>K75/K74</f>
        <v>1</v>
      </c>
      <c r="M75" s="161">
        <f>M74</f>
        <v>5.88</v>
      </c>
      <c r="N75" s="37">
        <f>PRODUCT(K75:M75)</f>
        <v>2828.2799999999997</v>
      </c>
      <c r="O75" s="122"/>
      <c r="P75" s="51">
        <f>P74</f>
        <v>0.16</v>
      </c>
      <c r="Q75" s="37">
        <f>P75*K75*L75</f>
        <v>76.960000000000008</v>
      </c>
      <c r="R75" s="38"/>
    </row>
    <row r="76" spans="2:18" s="139" customFormat="1" x14ac:dyDescent="0.2">
      <c r="B76" s="149"/>
      <c r="C76" s="150"/>
      <c r="D76" s="46"/>
      <c r="E76" s="82"/>
      <c r="F76" s="151"/>
      <c r="G76" s="152"/>
      <c r="H76" s="152"/>
      <c r="I76" s="152"/>
      <c r="J76" s="82"/>
      <c r="K76" s="153"/>
      <c r="L76" s="154"/>
      <c r="M76" s="150"/>
      <c r="N76" s="155"/>
      <c r="O76" s="153"/>
      <c r="P76" s="82"/>
      <c r="Q76" s="82"/>
      <c r="R76" s="156"/>
    </row>
    <row r="77" spans="2:18" s="139" customFormat="1" ht="91.8" x14ac:dyDescent="0.2">
      <c r="B77" s="149">
        <v>3</v>
      </c>
      <c r="C77" s="82"/>
      <c r="D77" s="92" t="s">
        <v>65</v>
      </c>
      <c r="E77" s="92" t="s">
        <v>20</v>
      </c>
      <c r="F77" s="157"/>
      <c r="G77" s="158"/>
      <c r="H77" s="158"/>
      <c r="I77" s="158"/>
      <c r="J77" s="119"/>
      <c r="K77" s="159"/>
      <c r="L77" s="160"/>
      <c r="M77" s="51"/>
      <c r="N77" s="159"/>
      <c r="O77" s="159"/>
      <c r="P77" s="51"/>
      <c r="Q77" s="51"/>
      <c r="R77" s="156"/>
    </row>
    <row r="78" spans="2:18" s="139" customFormat="1" x14ac:dyDescent="0.2">
      <c r="B78" s="149"/>
      <c r="C78" s="82"/>
      <c r="D78" s="92"/>
      <c r="E78" s="92" t="s">
        <v>17</v>
      </c>
      <c r="F78" s="157"/>
      <c r="G78" s="158"/>
      <c r="H78" s="158"/>
      <c r="I78" s="158"/>
      <c r="J78" s="119"/>
      <c r="K78" s="159"/>
      <c r="L78" s="160"/>
      <c r="M78" s="51"/>
      <c r="N78" s="159"/>
      <c r="O78" s="159"/>
      <c r="P78" s="51"/>
      <c r="Q78" s="51"/>
      <c r="R78" s="156"/>
    </row>
    <row r="79" spans="2:18" s="139" customFormat="1" ht="20.399999999999999" x14ac:dyDescent="0.2">
      <c r="B79" s="149"/>
      <c r="C79" s="82"/>
      <c r="D79" s="92"/>
      <c r="E79" s="92" t="s">
        <v>115</v>
      </c>
      <c r="F79" s="157">
        <v>-1</v>
      </c>
      <c r="G79" s="158">
        <f>(79.85+86.85)/2</f>
        <v>83.35</v>
      </c>
      <c r="H79" s="158">
        <f>(25.9+32.9)/2</f>
        <v>29.4</v>
      </c>
      <c r="I79" s="158">
        <v>3.5</v>
      </c>
      <c r="J79" s="119"/>
      <c r="K79" s="159">
        <f t="shared" ref="K79:K85" si="3">ROUND(PRODUCT(F79:I79),2)</f>
        <v>-8576.7199999999993</v>
      </c>
      <c r="L79" s="160"/>
      <c r="M79" s="51"/>
      <c r="N79" s="159"/>
      <c r="O79" s="159"/>
      <c r="P79" s="51"/>
      <c r="Q79" s="51"/>
      <c r="R79" s="156"/>
    </row>
    <row r="80" spans="2:18" s="139" customFormat="1" x14ac:dyDescent="0.2">
      <c r="B80" s="149"/>
      <c r="C80" s="82"/>
      <c r="D80" s="92"/>
      <c r="E80" s="92" t="s">
        <v>75</v>
      </c>
      <c r="F80" s="157">
        <v>1</v>
      </c>
      <c r="G80" s="158">
        <v>84.5</v>
      </c>
      <c r="H80" s="158">
        <v>29.5</v>
      </c>
      <c r="I80" s="158">
        <v>1.63</v>
      </c>
      <c r="J80" s="119"/>
      <c r="K80" s="159">
        <f t="shared" si="3"/>
        <v>4063.18</v>
      </c>
      <c r="L80" s="160"/>
      <c r="M80" s="51"/>
      <c r="N80" s="159"/>
      <c r="O80" s="159"/>
      <c r="P80" s="51"/>
      <c r="Q80" s="51"/>
      <c r="R80" s="156"/>
    </row>
    <row r="81" spans="2:18" s="139" customFormat="1" x14ac:dyDescent="0.2">
      <c r="B81" s="149"/>
      <c r="C81" s="82"/>
      <c r="D81" s="92"/>
      <c r="E81" s="120" t="s">
        <v>81</v>
      </c>
      <c r="F81" s="157">
        <v>1</v>
      </c>
      <c r="G81" s="158">
        <v>12.5</v>
      </c>
      <c r="H81" s="158">
        <v>8</v>
      </c>
      <c r="I81" s="158">
        <v>3.5</v>
      </c>
      <c r="J81" s="119"/>
      <c r="K81" s="159">
        <f t="shared" si="3"/>
        <v>350</v>
      </c>
      <c r="L81" s="160"/>
      <c r="M81" s="51"/>
      <c r="N81" s="159"/>
      <c r="O81" s="159"/>
      <c r="P81" s="51"/>
      <c r="Q81" s="51"/>
      <c r="R81" s="156"/>
    </row>
    <row r="82" spans="2:18" s="139" customFormat="1" x14ac:dyDescent="0.2">
      <c r="B82" s="149"/>
      <c r="C82" s="82"/>
      <c r="D82" s="92"/>
      <c r="E82" s="120" t="s">
        <v>77</v>
      </c>
      <c r="F82" s="157">
        <v>1</v>
      </c>
      <c r="G82" s="158">
        <v>63</v>
      </c>
      <c r="H82" s="158">
        <v>1</v>
      </c>
      <c r="I82" s="158">
        <v>3.5</v>
      </c>
      <c r="J82" s="119"/>
      <c r="K82" s="159">
        <f t="shared" si="3"/>
        <v>220.5</v>
      </c>
      <c r="L82" s="160"/>
      <c r="M82" s="51"/>
      <c r="N82" s="159"/>
      <c r="O82" s="159"/>
      <c r="P82" s="51"/>
      <c r="Q82" s="51"/>
      <c r="R82" s="156"/>
    </row>
    <row r="83" spans="2:18" s="139" customFormat="1" x14ac:dyDescent="0.2">
      <c r="B83" s="149"/>
      <c r="C83" s="82"/>
      <c r="D83" s="92"/>
      <c r="E83" s="120" t="s">
        <v>82</v>
      </c>
      <c r="F83" s="157">
        <v>2</v>
      </c>
      <c r="G83" s="158">
        <v>4.7</v>
      </c>
      <c r="H83" s="158">
        <v>3.12</v>
      </c>
      <c r="I83" s="158">
        <v>0.5</v>
      </c>
      <c r="J83" s="119"/>
      <c r="K83" s="159">
        <f t="shared" si="3"/>
        <v>14.66</v>
      </c>
      <c r="L83" s="160"/>
      <c r="M83" s="51"/>
      <c r="N83" s="159"/>
      <c r="O83" s="159"/>
      <c r="P83" s="51"/>
      <c r="Q83" s="51"/>
      <c r="R83" s="156"/>
    </row>
    <row r="84" spans="2:18" s="139" customFormat="1" x14ac:dyDescent="0.2">
      <c r="B84" s="149"/>
      <c r="C84" s="82"/>
      <c r="D84" s="92"/>
      <c r="E84" s="120" t="s">
        <v>82</v>
      </c>
      <c r="F84" s="157">
        <v>1</v>
      </c>
      <c r="G84" s="158">
        <v>8.15</v>
      </c>
      <c r="H84" s="158">
        <v>2.17</v>
      </c>
      <c r="I84" s="158">
        <v>0.5</v>
      </c>
      <c r="J84" s="119"/>
      <c r="K84" s="159">
        <f t="shared" si="3"/>
        <v>8.84</v>
      </c>
      <c r="L84" s="160"/>
      <c r="M84" s="51"/>
      <c r="N84" s="159"/>
      <c r="O84" s="159"/>
      <c r="P84" s="51"/>
      <c r="Q84" s="51"/>
      <c r="R84" s="156"/>
    </row>
    <row r="85" spans="2:18" s="139" customFormat="1" x14ac:dyDescent="0.2">
      <c r="B85" s="149"/>
      <c r="C85" s="82"/>
      <c r="D85" s="92"/>
      <c r="E85" s="120" t="s">
        <v>83</v>
      </c>
      <c r="F85" s="157">
        <v>-1</v>
      </c>
      <c r="G85" s="158">
        <f>K67</f>
        <v>287.83</v>
      </c>
      <c r="H85" s="158"/>
      <c r="I85" s="158"/>
      <c r="J85" s="119"/>
      <c r="K85" s="159">
        <f t="shared" si="3"/>
        <v>-287.83</v>
      </c>
      <c r="L85" s="160"/>
      <c r="M85" s="51"/>
      <c r="N85" s="159"/>
      <c r="O85" s="159"/>
      <c r="P85" s="51"/>
      <c r="Q85" s="51"/>
      <c r="R85" s="156"/>
    </row>
    <row r="86" spans="2:18" s="139" customFormat="1" x14ac:dyDescent="0.2">
      <c r="B86" s="149"/>
      <c r="C86" s="82"/>
      <c r="D86" s="92"/>
      <c r="E86" s="120"/>
      <c r="F86" s="157"/>
      <c r="G86" s="158"/>
      <c r="H86" s="158"/>
      <c r="I86" s="158"/>
      <c r="J86" s="119"/>
      <c r="K86" s="159"/>
      <c r="L86" s="160"/>
      <c r="M86" s="51"/>
      <c r="N86" s="159"/>
      <c r="O86" s="159"/>
      <c r="P86" s="51"/>
      <c r="Q86" s="51"/>
      <c r="R86" s="156"/>
    </row>
    <row r="87" spans="2:18" s="139" customFormat="1" x14ac:dyDescent="0.2">
      <c r="B87" s="149"/>
      <c r="C87" s="82"/>
      <c r="D87" s="92"/>
      <c r="E87" s="51" t="s">
        <v>21</v>
      </c>
      <c r="F87" s="157"/>
      <c r="G87" s="158"/>
      <c r="H87" s="158"/>
      <c r="I87" s="158"/>
      <c r="J87" s="119" t="s">
        <v>53</v>
      </c>
      <c r="K87" s="159">
        <f>ROUND(SUM(K78:K86),2)</f>
        <v>-4207.37</v>
      </c>
      <c r="L87" s="154">
        <v>0</v>
      </c>
      <c r="M87" s="161">
        <v>6.38</v>
      </c>
      <c r="N87" s="159">
        <f>ROUND(PRODUCT(K87:M87),2)</f>
        <v>0</v>
      </c>
      <c r="O87" s="159"/>
      <c r="P87" s="51">
        <v>0.2</v>
      </c>
      <c r="Q87" s="51">
        <f>P87*K87*N87</f>
        <v>0</v>
      </c>
      <c r="R87" s="156"/>
    </row>
    <row r="88" spans="2:18" x14ac:dyDescent="0.2">
      <c r="B88" s="39"/>
      <c r="C88" s="40"/>
      <c r="D88" s="115"/>
      <c r="E88" s="137" t="s">
        <v>69</v>
      </c>
      <c r="F88" s="37"/>
      <c r="G88" s="37"/>
      <c r="H88" s="117"/>
      <c r="I88" s="117"/>
      <c r="J88" s="119"/>
      <c r="K88" s="122">
        <f>K80+K81+K82+K83+K84+K85</f>
        <v>4369.3500000000004</v>
      </c>
      <c r="L88" s="162" t="s">
        <v>84</v>
      </c>
      <c r="M88" s="161">
        <f>M87</f>
        <v>6.38</v>
      </c>
      <c r="N88" s="37">
        <f>PRODUCT(K88:M88)</f>
        <v>27876.453000000001</v>
      </c>
      <c r="O88" s="122"/>
      <c r="P88" s="51">
        <f>P87</f>
        <v>0.2</v>
      </c>
      <c r="Q88" s="37">
        <f>P88*K88</f>
        <v>873.87000000000012</v>
      </c>
      <c r="R88" s="38"/>
    </row>
    <row r="89" spans="2:18" s="139" customFormat="1" x14ac:dyDescent="0.2">
      <c r="B89" s="149"/>
      <c r="C89" s="150"/>
      <c r="D89" s="46"/>
      <c r="E89" s="82"/>
      <c r="F89" s="151"/>
      <c r="G89" s="152"/>
      <c r="H89" s="152"/>
      <c r="I89" s="152"/>
      <c r="J89" s="82"/>
      <c r="K89" s="153"/>
      <c r="L89" s="154"/>
      <c r="M89" s="150"/>
      <c r="N89" s="155"/>
      <c r="O89" s="153"/>
      <c r="P89" s="82"/>
      <c r="Q89" s="82"/>
      <c r="R89" s="156"/>
    </row>
    <row r="90" spans="2:18" s="139" customFormat="1" ht="30.6" x14ac:dyDescent="0.2">
      <c r="B90" s="149">
        <v>4</v>
      </c>
      <c r="C90" s="150"/>
      <c r="D90" s="92" t="s">
        <v>66</v>
      </c>
      <c r="E90" s="46" t="s">
        <v>57</v>
      </c>
      <c r="F90" s="157"/>
      <c r="G90" s="158"/>
      <c r="H90" s="158"/>
      <c r="I90" s="158"/>
      <c r="J90" s="51"/>
      <c r="K90" s="159"/>
      <c r="L90" s="154"/>
      <c r="M90" s="161"/>
      <c r="N90" s="159"/>
      <c r="O90" s="159"/>
      <c r="P90" s="51"/>
      <c r="Q90" s="82"/>
      <c r="R90" s="156"/>
    </row>
    <row r="91" spans="2:18" s="139" customFormat="1" x14ac:dyDescent="0.2">
      <c r="B91" s="149"/>
      <c r="C91" s="150"/>
      <c r="D91" s="92"/>
      <c r="E91" s="46" t="s">
        <v>63</v>
      </c>
      <c r="F91" s="157"/>
      <c r="G91" s="158"/>
      <c r="H91" s="158"/>
      <c r="I91" s="158"/>
      <c r="J91" s="51"/>
      <c r="K91" s="159"/>
      <c r="L91" s="154"/>
      <c r="M91" s="161"/>
      <c r="N91" s="159"/>
      <c r="O91" s="159"/>
      <c r="P91" s="51"/>
      <c r="Q91" s="82"/>
      <c r="R91" s="156"/>
    </row>
    <row r="92" spans="2:18" s="139" customFormat="1" ht="20.399999999999999" x14ac:dyDescent="0.2">
      <c r="B92" s="149"/>
      <c r="C92" s="150"/>
      <c r="D92" s="92"/>
      <c r="E92" s="120" t="s">
        <v>85</v>
      </c>
      <c r="F92" s="157">
        <v>-1</v>
      </c>
      <c r="G92" s="158">
        <f>(79.85+2.05)</f>
        <v>81.899999999999991</v>
      </c>
      <c r="H92" s="158">
        <f>(25.9+2.05)</f>
        <v>27.95</v>
      </c>
      <c r="I92" s="158">
        <v>2.0499999999999998</v>
      </c>
      <c r="J92" s="51"/>
      <c r="K92" s="159">
        <f>ROUND(PRODUCT(F92:I92),2)</f>
        <v>-4692.67</v>
      </c>
      <c r="L92" s="154"/>
      <c r="M92" s="161" t="s">
        <v>7</v>
      </c>
      <c r="N92" s="159"/>
      <c r="O92" s="159"/>
      <c r="P92" s="51"/>
      <c r="Q92" s="82"/>
      <c r="R92" s="156"/>
    </row>
    <row r="93" spans="2:18" s="139" customFormat="1" x14ac:dyDescent="0.2">
      <c r="B93" s="149"/>
      <c r="C93" s="82"/>
      <c r="D93" s="92"/>
      <c r="E93" s="197" t="s">
        <v>121</v>
      </c>
      <c r="F93" s="157"/>
      <c r="G93" s="158"/>
      <c r="H93" s="158"/>
      <c r="I93" s="158"/>
      <c r="J93" s="119"/>
      <c r="K93" s="159"/>
      <c r="L93" s="160"/>
      <c r="M93" s="51"/>
      <c r="N93" s="159"/>
      <c r="O93" s="159"/>
      <c r="P93" s="51"/>
      <c r="Q93" s="51"/>
      <c r="R93" s="156"/>
    </row>
    <row r="94" spans="2:18" s="139" customFormat="1" x14ac:dyDescent="0.2">
      <c r="B94" s="149"/>
      <c r="C94" s="82"/>
      <c r="D94" s="92"/>
      <c r="E94" s="51" t="s">
        <v>21</v>
      </c>
      <c r="F94" s="157"/>
      <c r="G94" s="158"/>
      <c r="H94" s="158"/>
      <c r="I94" s="158"/>
      <c r="J94" s="119" t="s">
        <v>53</v>
      </c>
      <c r="K94" s="159">
        <f>ROUND(SUM(K92:K93),2)</f>
        <v>-4692.67</v>
      </c>
      <c r="L94" s="154">
        <v>0</v>
      </c>
      <c r="M94" s="161">
        <v>14</v>
      </c>
      <c r="N94" s="159">
        <f>ROUND(PRODUCT(K94:M94),2)</f>
        <v>0</v>
      </c>
      <c r="O94" s="159"/>
      <c r="P94" s="51">
        <v>0.2</v>
      </c>
      <c r="Q94" s="51">
        <f>P94*K94*N94</f>
        <v>0</v>
      </c>
      <c r="R94" s="156"/>
    </row>
    <row r="95" spans="2:18" x14ac:dyDescent="0.2">
      <c r="B95" s="39"/>
      <c r="C95" s="40"/>
      <c r="D95" s="115"/>
      <c r="E95" s="137" t="s">
        <v>69</v>
      </c>
      <c r="F95" s="37"/>
      <c r="G95" s="37"/>
      <c r="H95" s="117"/>
      <c r="I95" s="117"/>
      <c r="J95" s="119"/>
      <c r="K95" s="37">
        <v>1.0000000000000001E-5</v>
      </c>
      <c r="L95" s="162" t="s">
        <v>84</v>
      </c>
      <c r="M95" s="161">
        <f>M94</f>
        <v>14</v>
      </c>
      <c r="N95" s="37">
        <f>PRODUCT(K95:M95)</f>
        <v>1.4000000000000001E-4</v>
      </c>
      <c r="O95" s="122"/>
      <c r="P95" s="51">
        <f>P94</f>
        <v>0.2</v>
      </c>
      <c r="Q95" s="37">
        <f>P95*K95</f>
        <v>2.0000000000000003E-6</v>
      </c>
      <c r="R95" s="38"/>
    </row>
    <row r="96" spans="2:18" s="139" customFormat="1" x14ac:dyDescent="0.2">
      <c r="B96" s="149"/>
      <c r="C96" s="150"/>
      <c r="D96" s="92"/>
      <c r="E96" s="120"/>
      <c r="F96" s="157"/>
      <c r="G96" s="158"/>
      <c r="H96" s="158"/>
      <c r="I96" s="158"/>
      <c r="J96" s="51"/>
      <c r="K96" s="159"/>
      <c r="L96" s="154"/>
      <c r="M96" s="161"/>
      <c r="N96" s="159"/>
      <c r="O96" s="159"/>
      <c r="P96" s="51"/>
      <c r="Q96" s="82"/>
      <c r="R96" s="156"/>
    </row>
    <row r="97" spans="2:18" s="139" customFormat="1" ht="40.799999999999997" x14ac:dyDescent="0.2">
      <c r="B97" s="149">
        <v>5</v>
      </c>
      <c r="C97" s="150"/>
      <c r="D97" s="92" t="s">
        <v>86</v>
      </c>
      <c r="E97" s="120" t="s">
        <v>87</v>
      </c>
      <c r="F97" s="157"/>
      <c r="G97" s="158"/>
      <c r="H97" s="158"/>
      <c r="I97" s="158"/>
      <c r="J97" s="51"/>
      <c r="K97" s="159"/>
      <c r="L97" s="154"/>
      <c r="M97" s="161"/>
      <c r="N97" s="159"/>
      <c r="O97" s="159"/>
      <c r="P97" s="51"/>
      <c r="Q97" s="82"/>
      <c r="R97" s="156"/>
    </row>
    <row r="98" spans="2:18" s="139" customFormat="1" ht="20.399999999999999" x14ac:dyDescent="0.2">
      <c r="B98" s="149"/>
      <c r="C98" s="150"/>
      <c r="D98" s="92"/>
      <c r="E98" s="120" t="s">
        <v>88</v>
      </c>
      <c r="F98" s="157">
        <v>1</v>
      </c>
      <c r="G98" s="158">
        <v>83</v>
      </c>
      <c r="H98" s="158">
        <v>29.5</v>
      </c>
      <c r="I98" s="158">
        <v>0.25</v>
      </c>
      <c r="J98" s="51"/>
      <c r="K98" s="159">
        <f>ROUND(PRODUCT(F98:I98),2)</f>
        <v>612.13</v>
      </c>
      <c r="L98" s="154"/>
      <c r="M98" s="161"/>
      <c r="N98" s="159"/>
      <c r="O98" s="159"/>
      <c r="P98" s="51"/>
      <c r="Q98" s="82"/>
      <c r="R98" s="156"/>
    </row>
    <row r="99" spans="2:18" s="139" customFormat="1" x14ac:dyDescent="0.2">
      <c r="B99" s="149"/>
      <c r="C99" s="150"/>
      <c r="D99" s="92"/>
      <c r="E99" s="120" t="s">
        <v>89</v>
      </c>
      <c r="F99" s="157">
        <v>0.2</v>
      </c>
      <c r="G99" s="158"/>
      <c r="H99" s="158"/>
      <c r="I99" s="158"/>
      <c r="J99" s="51"/>
      <c r="K99" s="159">
        <f>K98*F99</f>
        <v>122.426</v>
      </c>
      <c r="L99" s="154"/>
      <c r="M99" s="161"/>
      <c r="N99" s="159"/>
      <c r="O99" s="159"/>
      <c r="P99" s="51"/>
      <c r="Q99" s="82"/>
      <c r="R99" s="156"/>
    </row>
    <row r="100" spans="2:18" s="139" customFormat="1" x14ac:dyDescent="0.2">
      <c r="B100" s="149"/>
      <c r="C100" s="150"/>
      <c r="D100" s="92"/>
      <c r="E100" s="120"/>
      <c r="F100" s="157"/>
      <c r="G100" s="158"/>
      <c r="H100" s="158"/>
      <c r="I100" s="158"/>
      <c r="J100" s="51"/>
      <c r="K100" s="159"/>
      <c r="L100" s="154"/>
      <c r="M100" s="161"/>
      <c r="N100" s="159"/>
      <c r="O100" s="159"/>
      <c r="P100" s="51"/>
      <c r="Q100" s="82"/>
      <c r="R100" s="156"/>
    </row>
    <row r="101" spans="2:18" s="139" customFormat="1" x14ac:dyDescent="0.2">
      <c r="B101" s="149"/>
      <c r="C101" s="82"/>
      <c r="D101" s="92"/>
      <c r="E101" s="51" t="s">
        <v>21</v>
      </c>
      <c r="F101" s="157"/>
      <c r="G101" s="158"/>
      <c r="H101" s="158"/>
      <c r="I101" s="158"/>
      <c r="J101" s="119" t="s">
        <v>53</v>
      </c>
      <c r="K101" s="159">
        <f>ROUND(SUM(K97:K100),2)</f>
        <v>734.56</v>
      </c>
      <c r="L101" s="154">
        <v>0</v>
      </c>
      <c r="M101" s="161">
        <v>13.17</v>
      </c>
      <c r="N101" s="159">
        <f>ROUND(PRODUCT(K101:M101),2)</f>
        <v>0</v>
      </c>
      <c r="O101" s="159"/>
      <c r="P101" s="51">
        <v>0.42</v>
      </c>
      <c r="Q101" s="51">
        <f>P101*K101*N101</f>
        <v>0</v>
      </c>
      <c r="R101" s="156"/>
    </row>
    <row r="102" spans="2:18" x14ac:dyDescent="0.2">
      <c r="B102" s="39"/>
      <c r="C102" s="40"/>
      <c r="D102" s="115"/>
      <c r="E102" s="137" t="s">
        <v>69</v>
      </c>
      <c r="F102" s="37"/>
      <c r="G102" s="37"/>
      <c r="H102" s="117"/>
      <c r="I102" s="117"/>
      <c r="J102" s="119"/>
      <c r="K102" s="37">
        <f>K101</f>
        <v>734.56</v>
      </c>
      <c r="L102" s="130">
        <f>K102/K101</f>
        <v>1</v>
      </c>
      <c r="M102" s="161">
        <f>M101</f>
        <v>13.17</v>
      </c>
      <c r="N102" s="37">
        <f>PRODUCT(K102:M102)</f>
        <v>9674.1551999999992</v>
      </c>
      <c r="O102" s="122"/>
      <c r="P102" s="51">
        <f>P101</f>
        <v>0.42</v>
      </c>
      <c r="Q102" s="37">
        <f>P102*K102*L102</f>
        <v>308.51519999999999</v>
      </c>
      <c r="R102" s="38"/>
    </row>
    <row r="103" spans="2:18" s="139" customFormat="1" x14ac:dyDescent="0.2">
      <c r="B103" s="149"/>
      <c r="C103" s="82"/>
      <c r="D103" s="92"/>
      <c r="E103" s="51"/>
      <c r="F103" s="157"/>
      <c r="G103" s="158"/>
      <c r="H103" s="158"/>
      <c r="I103" s="158"/>
      <c r="J103" s="119"/>
      <c r="K103" s="159"/>
      <c r="L103" s="154"/>
      <c r="M103" s="161"/>
      <c r="N103" s="159"/>
      <c r="O103" s="159"/>
      <c r="P103" s="51"/>
      <c r="Q103" s="51"/>
      <c r="R103" s="156"/>
    </row>
    <row r="104" spans="2:18" s="139" customFormat="1" ht="40.799999999999997" x14ac:dyDescent="0.2">
      <c r="B104" s="149">
        <v>6</v>
      </c>
      <c r="C104" s="150"/>
      <c r="D104" s="92" t="s">
        <v>90</v>
      </c>
      <c r="E104" s="120" t="s">
        <v>91</v>
      </c>
      <c r="F104" s="157"/>
      <c r="G104" s="158"/>
      <c r="H104" s="158"/>
      <c r="I104" s="158"/>
      <c r="J104" s="51"/>
      <c r="K104" s="159"/>
      <c r="L104" s="154"/>
      <c r="M104" s="161"/>
      <c r="N104" s="159"/>
      <c r="O104" s="159"/>
      <c r="P104" s="51"/>
      <c r="Q104" s="82"/>
      <c r="R104" s="156"/>
    </row>
    <row r="105" spans="2:18" s="139" customFormat="1" ht="10.199999999999999" customHeight="1" x14ac:dyDescent="0.2">
      <c r="B105" s="149"/>
      <c r="C105" s="150"/>
      <c r="D105" s="92"/>
      <c r="E105" s="201" t="s">
        <v>92</v>
      </c>
      <c r="F105" s="157">
        <v>2</v>
      </c>
      <c r="G105" s="158">
        <v>84.5</v>
      </c>
      <c r="H105" s="158">
        <f>4.38+1.25</f>
        <v>5.63</v>
      </c>
      <c r="I105" s="158">
        <v>0.68</v>
      </c>
      <c r="J105" s="51"/>
      <c r="K105" s="159">
        <f>ROUND(PRODUCT(F105:I105),2)</f>
        <v>647</v>
      </c>
      <c r="L105" s="154"/>
      <c r="M105" s="161"/>
      <c r="N105" s="159"/>
      <c r="O105" s="159"/>
      <c r="P105" s="51"/>
      <c r="Q105" s="82"/>
      <c r="R105" s="156"/>
    </row>
    <row r="106" spans="2:18" s="139" customFormat="1" x14ac:dyDescent="0.2">
      <c r="B106" s="149"/>
      <c r="C106" s="150"/>
      <c r="D106" s="92"/>
      <c r="E106" s="201"/>
      <c r="F106" s="157">
        <v>1</v>
      </c>
      <c r="G106" s="158">
        <v>5.51</v>
      </c>
      <c r="H106" s="158">
        <v>14.24</v>
      </c>
      <c r="I106" s="158">
        <v>0.68</v>
      </c>
      <c r="J106" s="51"/>
      <c r="K106" s="159">
        <f>ROUND(PRODUCT(F106:I106),2)</f>
        <v>53.35</v>
      </c>
      <c r="L106" s="154"/>
      <c r="M106" s="161"/>
      <c r="N106" s="159"/>
      <c r="O106" s="159"/>
      <c r="P106" s="51"/>
      <c r="Q106" s="82"/>
      <c r="R106" s="156"/>
    </row>
    <row r="107" spans="2:18" s="139" customFormat="1" x14ac:dyDescent="0.2">
      <c r="B107" s="149"/>
      <c r="C107" s="150"/>
      <c r="D107" s="92"/>
      <c r="E107" s="120"/>
      <c r="F107" s="157">
        <v>1</v>
      </c>
      <c r="G107" s="158">
        <v>1.87</v>
      </c>
      <c r="H107" s="158">
        <v>14.24</v>
      </c>
      <c r="I107" s="158">
        <v>0.68</v>
      </c>
      <c r="J107" s="51"/>
      <c r="K107" s="159">
        <f t="shared" ref="K107:K109" si="4">ROUND(PRODUCT(F107:I107),2)</f>
        <v>18.11</v>
      </c>
      <c r="L107" s="154"/>
      <c r="M107" s="161"/>
      <c r="N107" s="159"/>
      <c r="O107" s="159"/>
      <c r="P107" s="51"/>
      <c r="Q107" s="82"/>
      <c r="R107" s="156"/>
    </row>
    <row r="108" spans="2:18" s="139" customFormat="1" x14ac:dyDescent="0.2">
      <c r="B108" s="149"/>
      <c r="C108" s="150"/>
      <c r="D108" s="92"/>
      <c r="E108" s="120"/>
      <c r="F108" s="157">
        <v>1</v>
      </c>
      <c r="G108" s="158">
        <v>1.18</v>
      </c>
      <c r="H108" s="158">
        <v>14.24</v>
      </c>
      <c r="I108" s="158">
        <v>0.68</v>
      </c>
      <c r="J108" s="51"/>
      <c r="K108" s="159">
        <f t="shared" si="4"/>
        <v>11.43</v>
      </c>
      <c r="L108" s="154"/>
      <c r="M108" s="161"/>
      <c r="N108" s="159"/>
      <c r="O108" s="159"/>
      <c r="P108" s="51"/>
      <c r="Q108" s="82"/>
      <c r="R108" s="156"/>
    </row>
    <row r="109" spans="2:18" s="139" customFormat="1" x14ac:dyDescent="0.2">
      <c r="B109" s="149"/>
      <c r="C109" s="150"/>
      <c r="D109" s="92"/>
      <c r="E109" s="120"/>
      <c r="F109" s="157">
        <v>1</v>
      </c>
      <c r="G109" s="158">
        <f>80+28+80+28</f>
        <v>216</v>
      </c>
      <c r="H109" s="158">
        <v>1.38</v>
      </c>
      <c r="I109" s="158">
        <f>1.38/2</f>
        <v>0.69</v>
      </c>
      <c r="J109" s="51"/>
      <c r="K109" s="159">
        <f t="shared" si="4"/>
        <v>205.68</v>
      </c>
      <c r="L109" s="154"/>
      <c r="M109" s="161"/>
      <c r="N109" s="159"/>
      <c r="O109" s="159"/>
      <c r="P109" s="51"/>
      <c r="Q109" s="82"/>
      <c r="R109" s="156"/>
    </row>
    <row r="110" spans="2:18" s="139" customFormat="1" x14ac:dyDescent="0.2">
      <c r="B110" s="149"/>
      <c r="C110" s="150"/>
      <c r="D110" s="92"/>
      <c r="E110" s="120" t="s">
        <v>82</v>
      </c>
      <c r="F110" s="157">
        <v>2</v>
      </c>
      <c r="G110" s="158">
        <v>4.7</v>
      </c>
      <c r="H110" s="158">
        <v>3.12</v>
      </c>
      <c r="I110" s="158">
        <v>0.3</v>
      </c>
      <c r="J110" s="119"/>
      <c r="K110" s="159">
        <f>ROUND(PRODUCT(F110:I110),2)</f>
        <v>8.8000000000000007</v>
      </c>
      <c r="L110" s="160"/>
      <c r="M110" s="51"/>
      <c r="N110" s="159"/>
      <c r="O110" s="159"/>
      <c r="P110" s="51"/>
      <c r="Q110" s="51"/>
      <c r="R110" s="156"/>
    </row>
    <row r="111" spans="2:18" s="139" customFormat="1" x14ac:dyDescent="0.2">
      <c r="B111" s="149"/>
      <c r="C111" s="150"/>
      <c r="D111" s="92"/>
      <c r="E111" s="120" t="s">
        <v>82</v>
      </c>
      <c r="F111" s="157">
        <v>1</v>
      </c>
      <c r="G111" s="158">
        <v>8.15</v>
      </c>
      <c r="H111" s="158">
        <v>2.17</v>
      </c>
      <c r="I111" s="158">
        <v>0.3</v>
      </c>
      <c r="J111" s="119"/>
      <c r="K111" s="159">
        <f>ROUND(PRODUCT(F111:I111),2)</f>
        <v>5.31</v>
      </c>
      <c r="L111" s="160"/>
      <c r="M111" s="51"/>
      <c r="N111" s="159"/>
      <c r="O111" s="159"/>
      <c r="P111" s="51"/>
      <c r="Q111" s="51"/>
      <c r="R111" s="156"/>
    </row>
    <row r="112" spans="2:18" s="139" customFormat="1" x14ac:dyDescent="0.2">
      <c r="B112" s="149"/>
      <c r="C112" s="150"/>
      <c r="D112" s="92"/>
      <c r="E112" s="51"/>
      <c r="F112" s="157"/>
      <c r="G112" s="158"/>
      <c r="H112" s="158"/>
      <c r="I112" s="158"/>
      <c r="J112" s="51"/>
      <c r="K112" s="159"/>
      <c r="L112" s="154"/>
      <c r="M112" s="161"/>
      <c r="N112" s="159"/>
      <c r="O112" s="159"/>
      <c r="P112" s="51"/>
      <c r="Q112" s="82"/>
      <c r="R112" s="156"/>
    </row>
    <row r="113" spans="2:20" s="139" customFormat="1" x14ac:dyDescent="0.2">
      <c r="B113" s="149"/>
      <c r="C113" s="150"/>
      <c r="D113" s="92"/>
      <c r="E113" s="51" t="s">
        <v>21</v>
      </c>
      <c r="F113" s="157"/>
      <c r="G113" s="158"/>
      <c r="H113" s="158"/>
      <c r="I113" s="158"/>
      <c r="J113" s="51" t="s">
        <v>53</v>
      </c>
      <c r="K113" s="159">
        <f>ROUND(SUM(K105:K112),2)</f>
        <v>949.68</v>
      </c>
      <c r="L113" s="154">
        <v>0</v>
      </c>
      <c r="M113" s="161">
        <v>26.25</v>
      </c>
      <c r="N113" s="159">
        <f>ROUND(PRODUCT(K113:M113),2)</f>
        <v>0</v>
      </c>
      <c r="O113" s="159"/>
      <c r="P113" s="51">
        <v>0.84</v>
      </c>
      <c r="Q113" s="51">
        <f>P113*K113*N113</f>
        <v>0</v>
      </c>
      <c r="R113" s="156"/>
    </row>
    <row r="114" spans="2:20" x14ac:dyDescent="0.2">
      <c r="B114" s="39"/>
      <c r="C114" s="40"/>
      <c r="D114" s="115"/>
      <c r="E114" s="137" t="s">
        <v>117</v>
      </c>
      <c r="F114" s="37"/>
      <c r="G114" s="37"/>
      <c r="H114" s="117"/>
      <c r="I114" s="117"/>
      <c r="J114" s="119"/>
      <c r="K114" s="51">
        <v>1.0000000000000001E-5</v>
      </c>
      <c r="L114" s="130">
        <v>1</v>
      </c>
      <c r="M114" s="161">
        <f>M113</f>
        <v>26.25</v>
      </c>
      <c r="N114" s="37">
        <f>PRODUCT(K114:M114)</f>
        <v>2.6250000000000004E-4</v>
      </c>
      <c r="O114" s="122"/>
      <c r="P114" s="51">
        <f>P113</f>
        <v>0.84</v>
      </c>
      <c r="Q114" s="37">
        <f>P114*K114*L114</f>
        <v>8.4000000000000009E-6</v>
      </c>
      <c r="R114" s="38"/>
      <c r="T114" s="139" t="s">
        <v>93</v>
      </c>
    </row>
    <row r="115" spans="2:20" s="139" customFormat="1" x14ac:dyDescent="0.2">
      <c r="B115" s="149"/>
      <c r="C115" s="150"/>
      <c r="D115" s="92"/>
      <c r="E115" s="51"/>
      <c r="F115" s="157"/>
      <c r="G115" s="158"/>
      <c r="H115" s="158"/>
      <c r="I115" s="158"/>
      <c r="J115" s="51"/>
      <c r="K115" s="159"/>
      <c r="L115" s="154"/>
      <c r="M115" s="161"/>
      <c r="N115" s="159"/>
      <c r="O115" s="159"/>
      <c r="P115" s="51"/>
      <c r="Q115" s="82"/>
      <c r="R115" s="156"/>
    </row>
    <row r="116" spans="2:20" s="139" customFormat="1" ht="40.799999999999997" x14ac:dyDescent="0.2">
      <c r="B116" s="149">
        <v>7</v>
      </c>
      <c r="C116" s="150"/>
      <c r="D116" s="46" t="s">
        <v>22</v>
      </c>
      <c r="E116" s="46" t="s">
        <v>23</v>
      </c>
      <c r="F116" s="151"/>
      <c r="G116" s="152"/>
      <c r="H116" s="152"/>
      <c r="I116" s="152"/>
      <c r="J116" s="83"/>
      <c r="K116" s="153"/>
      <c r="L116" s="154"/>
      <c r="M116" s="150"/>
      <c r="N116" s="155"/>
      <c r="O116" s="153"/>
      <c r="P116" s="82"/>
      <c r="Q116" s="82"/>
      <c r="R116" s="156"/>
    </row>
    <row r="117" spans="2:20" s="139" customFormat="1" x14ac:dyDescent="0.2">
      <c r="B117" s="149"/>
      <c r="C117" s="150"/>
      <c r="D117" s="46"/>
      <c r="E117" s="46" t="s">
        <v>17</v>
      </c>
      <c r="F117" s="151"/>
      <c r="G117" s="152"/>
      <c r="H117" s="152"/>
      <c r="I117" s="152"/>
      <c r="J117" s="83"/>
      <c r="K117" s="153"/>
      <c r="L117" s="154"/>
      <c r="M117" s="150"/>
      <c r="N117" s="155"/>
      <c r="O117" s="153"/>
      <c r="P117" s="82"/>
      <c r="Q117" s="82"/>
      <c r="R117" s="156"/>
    </row>
    <row r="118" spans="2:20" s="139" customFormat="1" ht="20.399999999999999" x14ac:dyDescent="0.2">
      <c r="B118" s="149"/>
      <c r="C118" s="150"/>
      <c r="D118" s="46"/>
      <c r="E118" s="46" t="s">
        <v>59</v>
      </c>
      <c r="F118" s="151">
        <v>-1</v>
      </c>
      <c r="G118" s="152">
        <v>2826.4</v>
      </c>
      <c r="H118" s="152"/>
      <c r="I118" s="152"/>
      <c r="J118" s="83"/>
      <c r="K118" s="153">
        <f>ROUND(PRODUCT(F118:I118),2)</f>
        <v>-2826.4</v>
      </c>
      <c r="L118" s="154"/>
      <c r="M118" s="150"/>
      <c r="N118" s="155"/>
      <c r="O118" s="153"/>
      <c r="P118" s="82"/>
      <c r="Q118" s="82"/>
      <c r="R118" s="156"/>
    </row>
    <row r="119" spans="2:20" s="139" customFormat="1" x14ac:dyDescent="0.2">
      <c r="B119" s="149"/>
      <c r="C119" s="150"/>
      <c r="D119" s="46"/>
      <c r="E119" s="82"/>
      <c r="F119" s="151"/>
      <c r="G119" s="152"/>
      <c r="H119" s="152"/>
      <c r="I119" s="152"/>
      <c r="J119" s="83"/>
      <c r="K119" s="153">
        <f>ROUND(PRODUCT(F119:I119),2)</f>
        <v>0</v>
      </c>
      <c r="L119" s="154"/>
      <c r="M119" s="150"/>
      <c r="N119" s="155"/>
      <c r="O119" s="153"/>
      <c r="P119" s="82"/>
      <c r="Q119" s="82"/>
      <c r="R119" s="156"/>
    </row>
    <row r="120" spans="2:20" s="139" customFormat="1" x14ac:dyDescent="0.2">
      <c r="B120" s="149"/>
      <c r="C120" s="150"/>
      <c r="D120" s="46"/>
      <c r="E120" s="82" t="s">
        <v>21</v>
      </c>
      <c r="F120" s="151"/>
      <c r="G120" s="152"/>
      <c r="H120" s="152"/>
      <c r="I120" s="152"/>
      <c r="J120" s="83" t="s">
        <v>53</v>
      </c>
      <c r="K120" s="153">
        <f>ROUND(SUM(K117:K119),2)</f>
        <v>-2826.4</v>
      </c>
      <c r="L120" s="154">
        <v>0</v>
      </c>
      <c r="M120" s="150">
        <v>2.65</v>
      </c>
      <c r="N120" s="155">
        <f>ROUND(PRODUCT(K120:M120),2)</f>
        <v>0</v>
      </c>
      <c r="O120" s="153"/>
      <c r="P120" s="82">
        <v>0.09</v>
      </c>
      <c r="Q120" s="51">
        <f>P120*K120*N120</f>
        <v>0</v>
      </c>
      <c r="R120" s="156"/>
    </row>
    <row r="121" spans="2:20" x14ac:dyDescent="0.2">
      <c r="B121" s="39"/>
      <c r="C121" s="40"/>
      <c r="D121" s="115"/>
      <c r="E121" s="137" t="s">
        <v>69</v>
      </c>
      <c r="F121" s="37"/>
      <c r="G121" s="37"/>
      <c r="H121" s="117"/>
      <c r="I121" s="117"/>
      <c r="J121" s="119"/>
      <c r="K121" s="37">
        <v>1.0000000000000001E-5</v>
      </c>
      <c r="L121" s="130">
        <f>K121/K120</f>
        <v>-3.5380696292103028E-9</v>
      </c>
      <c r="M121" s="161">
        <f>M120</f>
        <v>2.65</v>
      </c>
      <c r="N121" s="37">
        <f>PRODUCT(K121:M121)</f>
        <v>-9.3758845174073022E-14</v>
      </c>
      <c r="O121" s="122"/>
      <c r="P121" s="51">
        <f>P120</f>
        <v>0.09</v>
      </c>
      <c r="Q121" s="37">
        <f>P121*K121*L121</f>
        <v>-3.184262666289273E-15</v>
      </c>
      <c r="R121" s="38"/>
    </row>
    <row r="122" spans="2:20" s="139" customFormat="1" x14ac:dyDescent="0.2">
      <c r="B122" s="149"/>
      <c r="C122" s="150"/>
      <c r="D122" s="46"/>
      <c r="E122" s="46"/>
      <c r="F122" s="151"/>
      <c r="G122" s="152"/>
      <c r="H122" s="152"/>
      <c r="I122" s="152"/>
      <c r="J122" s="83"/>
      <c r="K122" s="153"/>
      <c r="L122" s="154"/>
      <c r="M122" s="150"/>
      <c r="N122" s="155"/>
      <c r="O122" s="153"/>
      <c r="P122" s="82"/>
      <c r="Q122" s="82"/>
      <c r="R122" s="156"/>
    </row>
    <row r="123" spans="2:20" s="139" customFormat="1" x14ac:dyDescent="0.2">
      <c r="B123" s="163">
        <v>8</v>
      </c>
      <c r="C123" s="164"/>
      <c r="D123" s="46"/>
      <c r="E123" s="46" t="s">
        <v>50</v>
      </c>
      <c r="F123" s="151"/>
      <c r="G123" s="152"/>
      <c r="H123" s="152"/>
      <c r="I123" s="152"/>
      <c r="J123" s="84"/>
      <c r="K123" s="165"/>
      <c r="L123" s="131"/>
      <c r="M123" s="166"/>
      <c r="N123" s="167"/>
      <c r="O123" s="159"/>
      <c r="P123" s="51"/>
      <c r="Q123" s="82"/>
      <c r="R123" s="156"/>
    </row>
    <row r="124" spans="2:20" s="139" customFormat="1" x14ac:dyDescent="0.2">
      <c r="B124" s="163"/>
      <c r="C124" s="164"/>
      <c r="D124" s="46"/>
      <c r="E124" s="46" t="s">
        <v>17</v>
      </c>
      <c r="F124" s="151"/>
      <c r="G124" s="152"/>
      <c r="H124" s="152"/>
      <c r="I124" s="152"/>
      <c r="J124" s="84"/>
      <c r="K124" s="165"/>
      <c r="L124" s="131"/>
      <c r="M124" s="166"/>
      <c r="N124" s="167"/>
      <c r="O124" s="159"/>
      <c r="P124" s="51"/>
      <c r="Q124" s="82"/>
      <c r="R124" s="156"/>
    </row>
    <row r="125" spans="2:20" s="139" customFormat="1" x14ac:dyDescent="0.2">
      <c r="B125" s="163"/>
      <c r="C125" s="164"/>
      <c r="D125" s="46"/>
      <c r="E125" s="46" t="s">
        <v>51</v>
      </c>
      <c r="F125" s="151">
        <v>-1</v>
      </c>
      <c r="G125" s="152"/>
      <c r="H125" s="152"/>
      <c r="I125" s="152"/>
      <c r="J125" s="84"/>
      <c r="K125" s="153">
        <v>-9242.7999999999993</v>
      </c>
      <c r="L125" s="131"/>
      <c r="M125" s="166"/>
      <c r="N125" s="155"/>
      <c r="O125" s="159"/>
      <c r="P125" s="82"/>
      <c r="Q125" s="82">
        <f>P125*K125</f>
        <v>0</v>
      </c>
      <c r="R125" s="156"/>
    </row>
    <row r="126" spans="2:20" s="139" customFormat="1" x14ac:dyDescent="0.2">
      <c r="B126" s="149"/>
      <c r="C126" s="150"/>
      <c r="D126" s="46"/>
      <c r="E126" s="82"/>
      <c r="F126" s="151"/>
      <c r="G126" s="152"/>
      <c r="H126" s="152"/>
      <c r="I126" s="152"/>
      <c r="J126" s="83"/>
      <c r="K126" s="153">
        <f>ROUND(PRODUCT(F126:I126),2)</f>
        <v>0</v>
      </c>
      <c r="L126" s="131"/>
      <c r="M126" s="166"/>
      <c r="N126" s="155"/>
      <c r="O126" s="153"/>
      <c r="P126" s="82"/>
      <c r="Q126" s="82"/>
      <c r="R126" s="156"/>
    </row>
    <row r="127" spans="2:20" s="139" customFormat="1" x14ac:dyDescent="0.2">
      <c r="B127" s="149"/>
      <c r="C127" s="150"/>
      <c r="D127" s="46"/>
      <c r="E127" s="82" t="s">
        <v>21</v>
      </c>
      <c r="F127" s="151"/>
      <c r="G127" s="152"/>
      <c r="H127" s="152"/>
      <c r="I127" s="152"/>
      <c r="J127" s="83" t="s">
        <v>53</v>
      </c>
      <c r="K127" s="153">
        <f>ROUND(SUM(K124:K126),2)</f>
        <v>-9242.7999999999993</v>
      </c>
      <c r="L127" s="131"/>
      <c r="M127" s="166">
        <v>10.57</v>
      </c>
      <c r="N127" s="155">
        <v>0</v>
      </c>
      <c r="O127" s="153"/>
      <c r="P127" s="82"/>
      <c r="Q127" s="82">
        <f>P127*K127</f>
        <v>0</v>
      </c>
      <c r="R127" s="156"/>
    </row>
    <row r="128" spans="2:20" x14ac:dyDescent="0.2">
      <c r="B128" s="39"/>
      <c r="C128" s="40"/>
      <c r="D128" s="115"/>
      <c r="E128" s="137" t="s">
        <v>69</v>
      </c>
      <c r="F128" s="37"/>
      <c r="G128" s="37"/>
      <c r="H128" s="117"/>
      <c r="I128" s="117"/>
      <c r="J128" s="119"/>
      <c r="K128" s="37">
        <v>1.0000000000000001E-5</v>
      </c>
      <c r="L128" s="130">
        <f>K128/K127</f>
        <v>-1.0819232267278315E-9</v>
      </c>
      <c r="M128" s="161">
        <f>M127</f>
        <v>10.57</v>
      </c>
      <c r="N128" s="37">
        <f>PRODUCT(K128:M128)</f>
        <v>-1.1435928506513179E-13</v>
      </c>
      <c r="O128" s="122"/>
      <c r="P128" s="51">
        <f>P127</f>
        <v>0</v>
      </c>
      <c r="Q128" s="37">
        <f>P128*K128*L128</f>
        <v>0</v>
      </c>
      <c r="R128" s="38"/>
    </row>
    <row r="129" spans="2:18" s="139" customFormat="1" x14ac:dyDescent="0.2">
      <c r="B129" s="149"/>
      <c r="C129" s="150"/>
      <c r="D129" s="46"/>
      <c r="E129" s="46"/>
      <c r="F129" s="151"/>
      <c r="G129" s="152"/>
      <c r="H129" s="152"/>
      <c r="I129" s="152"/>
      <c r="J129" s="83"/>
      <c r="K129" s="153"/>
      <c r="L129" s="154"/>
      <c r="M129" s="150"/>
      <c r="N129" s="155"/>
      <c r="O129" s="153"/>
      <c r="P129" s="82"/>
      <c r="Q129" s="82"/>
      <c r="R129" s="156"/>
    </row>
    <row r="130" spans="2:18" s="139" customFormat="1" x14ac:dyDescent="0.2">
      <c r="B130" s="163"/>
      <c r="C130" s="164"/>
      <c r="D130" s="46"/>
      <c r="E130" s="46" t="s">
        <v>94</v>
      </c>
      <c r="F130" s="151"/>
      <c r="G130" s="152"/>
      <c r="H130" s="152"/>
      <c r="I130" s="152"/>
      <c r="J130" s="84"/>
      <c r="K130" s="153"/>
      <c r="L130" s="131"/>
      <c r="M130" s="166"/>
      <c r="N130" s="155"/>
      <c r="O130" s="159"/>
      <c r="P130" s="82"/>
      <c r="Q130" s="82"/>
      <c r="R130" s="156"/>
    </row>
    <row r="131" spans="2:18" s="139" customFormat="1" ht="42" customHeight="1" x14ac:dyDescent="0.2">
      <c r="B131" s="168">
        <v>9</v>
      </c>
      <c r="C131" s="169"/>
      <c r="D131" s="170" t="s">
        <v>95</v>
      </c>
      <c r="E131" s="171" t="s">
        <v>96</v>
      </c>
      <c r="F131" s="172"/>
      <c r="G131" s="173"/>
      <c r="H131" s="173"/>
      <c r="I131" s="173">
        <f>K133+K134+K136</f>
        <v>7852.65</v>
      </c>
      <c r="J131" s="84" t="s">
        <v>54</v>
      </c>
      <c r="K131" s="165">
        <f t="shared" ref="K131:K138" si="5">ROUND(PRODUCT(F131:I131),2)</f>
        <v>7852.65</v>
      </c>
      <c r="L131" s="131">
        <v>1</v>
      </c>
      <c r="M131" s="166">
        <v>2.0499999999999998</v>
      </c>
      <c r="N131" s="167">
        <f>ROUND(PRODUCT(K131:M131),2)</f>
        <v>16097.93</v>
      </c>
      <c r="O131" s="165"/>
      <c r="P131" s="174"/>
      <c r="Q131" s="174">
        <f t="shared" ref="Q131:Q138" si="6">P131*K131</f>
        <v>0</v>
      </c>
      <c r="R131" s="156"/>
    </row>
    <row r="132" spans="2:18" s="139" customFormat="1" x14ac:dyDescent="0.2">
      <c r="B132" s="168"/>
      <c r="C132" s="169"/>
      <c r="D132" s="170"/>
      <c r="E132" s="193" t="s">
        <v>118</v>
      </c>
      <c r="F132" s="172"/>
      <c r="G132" s="173"/>
      <c r="H132" s="173"/>
      <c r="I132" s="173"/>
      <c r="J132" s="84" t="s">
        <v>54</v>
      </c>
      <c r="K132" s="165">
        <f>K135</f>
        <v>-17</v>
      </c>
      <c r="L132" s="131">
        <v>1</v>
      </c>
      <c r="M132" s="166">
        <v>2.0499999999999998</v>
      </c>
      <c r="N132" s="167">
        <f t="shared" ref="N132" si="7">ROUND(PRODUCT(K132:M132),2)</f>
        <v>-34.85</v>
      </c>
      <c r="O132" s="165"/>
      <c r="P132" s="174"/>
      <c r="Q132" s="174"/>
      <c r="R132" s="156"/>
    </row>
    <row r="133" spans="2:18" s="139" customFormat="1" ht="46.2" customHeight="1" x14ac:dyDescent="0.2">
      <c r="B133" s="168">
        <v>10</v>
      </c>
      <c r="C133" s="169"/>
      <c r="D133" s="170" t="s">
        <v>97</v>
      </c>
      <c r="E133" s="171" t="s">
        <v>98</v>
      </c>
      <c r="F133" s="172">
        <f>SUM(K80:K85)-F138-K155</f>
        <v>4240.9500000000007</v>
      </c>
      <c r="G133" s="173"/>
      <c r="H133" s="173"/>
      <c r="I133" s="173">
        <v>1.7</v>
      </c>
      <c r="J133" s="84" t="s">
        <v>54</v>
      </c>
      <c r="K133" s="165">
        <f t="shared" si="5"/>
        <v>7209.62</v>
      </c>
      <c r="L133" s="131">
        <v>1</v>
      </c>
      <c r="M133" s="166">
        <v>13.5</v>
      </c>
      <c r="N133" s="167">
        <f>ROUND(PRODUCT(K133:M133),2)</f>
        <v>97329.87</v>
      </c>
      <c r="O133" s="165"/>
      <c r="P133" s="174"/>
      <c r="Q133" s="174">
        <f t="shared" si="6"/>
        <v>0</v>
      </c>
      <c r="R133" s="156"/>
    </row>
    <row r="134" spans="2:18" s="139" customFormat="1" ht="46.2" customHeight="1" x14ac:dyDescent="0.2">
      <c r="B134" s="168">
        <v>11</v>
      </c>
      <c r="C134" s="169"/>
      <c r="D134" s="170" t="s">
        <v>99</v>
      </c>
      <c r="E134" s="171" t="s">
        <v>100</v>
      </c>
      <c r="F134" s="172">
        <f>K67</f>
        <v>287.83</v>
      </c>
      <c r="G134" s="173"/>
      <c r="H134" s="173"/>
      <c r="I134" s="173">
        <v>1.65</v>
      </c>
      <c r="J134" s="84" t="s">
        <v>54</v>
      </c>
      <c r="K134" s="165">
        <f t="shared" si="5"/>
        <v>474.92</v>
      </c>
      <c r="L134" s="131">
        <v>1</v>
      </c>
      <c r="M134" s="166">
        <v>13.5</v>
      </c>
      <c r="N134" s="167">
        <f t="shared" ref="N134:N136" si="8">ROUND(PRODUCT(K134:M134),2)</f>
        <v>6411.42</v>
      </c>
      <c r="O134" s="165"/>
      <c r="P134" s="174"/>
      <c r="Q134" s="174">
        <f t="shared" si="6"/>
        <v>0</v>
      </c>
      <c r="R134" s="156"/>
    </row>
    <row r="135" spans="2:18" s="139" customFormat="1" x14ac:dyDescent="0.2">
      <c r="B135" s="168"/>
      <c r="C135" s="169"/>
      <c r="D135" s="170"/>
      <c r="E135" s="193" t="s">
        <v>116</v>
      </c>
      <c r="F135" s="172">
        <v>-1</v>
      </c>
      <c r="G135" s="173">
        <v>10.3</v>
      </c>
      <c r="H135" s="173"/>
      <c r="I135" s="173">
        <v>1.65</v>
      </c>
      <c r="J135" s="84" t="s">
        <v>54</v>
      </c>
      <c r="K135" s="165">
        <f t="shared" ref="K135" si="9">ROUND(PRODUCT(F135:I135),2)</f>
        <v>-17</v>
      </c>
      <c r="L135" s="131">
        <v>1</v>
      </c>
      <c r="M135" s="166">
        <v>13.5</v>
      </c>
      <c r="N135" s="167">
        <f t="shared" ref="N135" si="10">ROUND(PRODUCT(K135:M135),2)</f>
        <v>-229.5</v>
      </c>
      <c r="O135" s="165"/>
      <c r="P135" s="174"/>
      <c r="Q135" s="174"/>
      <c r="R135" s="156"/>
    </row>
    <row r="136" spans="2:18" s="139" customFormat="1" ht="46.2" customHeight="1" x14ac:dyDescent="0.2">
      <c r="B136" s="168">
        <v>12</v>
      </c>
      <c r="C136" s="169"/>
      <c r="D136" s="170" t="s">
        <v>101</v>
      </c>
      <c r="E136" s="171" t="s">
        <v>102</v>
      </c>
      <c r="F136" s="172">
        <f>(K74*0.045)+K155</f>
        <v>70.045000000000002</v>
      </c>
      <c r="G136" s="173"/>
      <c r="H136" s="173"/>
      <c r="I136" s="173">
        <v>2.4</v>
      </c>
      <c r="J136" s="84" t="s">
        <v>54</v>
      </c>
      <c r="K136" s="165">
        <f t="shared" si="5"/>
        <v>168.11</v>
      </c>
      <c r="L136" s="131">
        <v>1</v>
      </c>
      <c r="M136" s="166">
        <v>13.5</v>
      </c>
      <c r="N136" s="167">
        <f t="shared" si="8"/>
        <v>2269.4899999999998</v>
      </c>
      <c r="O136" s="165"/>
      <c r="P136" s="174"/>
      <c r="Q136" s="174">
        <f t="shared" si="6"/>
        <v>0</v>
      </c>
      <c r="R136" s="156"/>
    </row>
    <row r="137" spans="2:18" s="139" customFormat="1" ht="42" customHeight="1" x14ac:dyDescent="0.2">
      <c r="B137" s="168">
        <v>13</v>
      </c>
      <c r="C137" s="169"/>
      <c r="D137" s="170" t="s">
        <v>103</v>
      </c>
      <c r="E137" s="171" t="s">
        <v>104</v>
      </c>
      <c r="F137" s="172">
        <v>80</v>
      </c>
      <c r="G137" s="173"/>
      <c r="H137" s="173"/>
      <c r="I137" s="173">
        <v>1.7</v>
      </c>
      <c r="J137" s="84" t="s">
        <v>54</v>
      </c>
      <c r="K137" s="165">
        <f t="shared" si="5"/>
        <v>136</v>
      </c>
      <c r="L137" s="131">
        <v>1</v>
      </c>
      <c r="M137" s="166">
        <v>5.2</v>
      </c>
      <c r="N137" s="167">
        <f>ROUND(PRODUCT(K137:M137),2)</f>
        <v>707.2</v>
      </c>
      <c r="O137" s="165"/>
      <c r="P137" s="174"/>
      <c r="Q137" s="174">
        <f t="shared" si="6"/>
        <v>0</v>
      </c>
      <c r="R137" s="156"/>
    </row>
    <row r="138" spans="2:18" s="139" customFormat="1" ht="46.2" customHeight="1" x14ac:dyDescent="0.2">
      <c r="B138" s="168">
        <v>14</v>
      </c>
      <c r="C138" s="169"/>
      <c r="D138" s="170" t="s">
        <v>105</v>
      </c>
      <c r="E138" s="171" t="s">
        <v>106</v>
      </c>
      <c r="F138" s="172">
        <v>80</v>
      </c>
      <c r="G138" s="173"/>
      <c r="H138" s="173"/>
      <c r="I138" s="173">
        <v>1.7</v>
      </c>
      <c r="J138" s="84" t="s">
        <v>54</v>
      </c>
      <c r="K138" s="165">
        <f t="shared" si="5"/>
        <v>136</v>
      </c>
      <c r="L138" s="131">
        <v>1</v>
      </c>
      <c r="M138" s="166">
        <v>130</v>
      </c>
      <c r="N138" s="167">
        <f t="shared" ref="N138" si="11">ROUND(PRODUCT(K138:M138),2)</f>
        <v>17680</v>
      </c>
      <c r="O138" s="165"/>
      <c r="P138" s="174"/>
      <c r="Q138" s="174">
        <f t="shared" si="6"/>
        <v>0</v>
      </c>
      <c r="R138" s="156"/>
    </row>
    <row r="139" spans="2:18" s="139" customFormat="1" x14ac:dyDescent="0.2">
      <c r="B139" s="163"/>
      <c r="C139" s="164"/>
      <c r="D139" s="46"/>
      <c r="E139" s="46"/>
      <c r="F139" s="172"/>
      <c r="G139" s="173"/>
      <c r="H139" s="173"/>
      <c r="I139" s="173"/>
      <c r="J139" s="84"/>
      <c r="K139" s="165"/>
      <c r="L139" s="131"/>
      <c r="M139" s="166"/>
      <c r="N139" s="167"/>
      <c r="O139" s="165"/>
      <c r="P139" s="174"/>
      <c r="Q139" s="174"/>
      <c r="R139" s="156"/>
    </row>
    <row r="140" spans="2:18" s="139" customFormat="1" x14ac:dyDescent="0.2">
      <c r="B140" s="163"/>
      <c r="C140" s="164"/>
      <c r="D140" s="46"/>
      <c r="E140" s="46"/>
      <c r="F140" s="172"/>
      <c r="G140" s="173"/>
      <c r="H140" s="173"/>
      <c r="I140" s="173"/>
      <c r="J140" s="84"/>
      <c r="K140" s="165"/>
      <c r="L140" s="131"/>
      <c r="M140" s="166"/>
      <c r="N140" s="167"/>
      <c r="O140" s="165"/>
      <c r="P140" s="174"/>
      <c r="Q140" s="174"/>
      <c r="R140" s="156"/>
    </row>
    <row r="141" spans="2:18" s="139" customFormat="1" x14ac:dyDescent="0.2">
      <c r="B141" s="163"/>
      <c r="C141" s="164"/>
      <c r="D141" s="46"/>
      <c r="E141" s="46"/>
      <c r="F141" s="151"/>
      <c r="G141" s="152"/>
      <c r="H141" s="152"/>
      <c r="I141" s="173"/>
      <c r="J141" s="84"/>
      <c r="K141" s="165"/>
      <c r="L141" s="131"/>
      <c r="M141" s="166"/>
      <c r="N141" s="167"/>
      <c r="O141" s="165"/>
      <c r="P141" s="174"/>
      <c r="Q141" s="174"/>
      <c r="R141" s="156"/>
    </row>
    <row r="142" spans="2:18" s="139" customFormat="1" ht="102" x14ac:dyDescent="0.2">
      <c r="B142" s="149">
        <v>15</v>
      </c>
      <c r="C142" s="150"/>
      <c r="D142" s="46" t="s">
        <v>107</v>
      </c>
      <c r="E142" s="46" t="s">
        <v>108</v>
      </c>
      <c r="F142" s="151"/>
      <c r="G142" s="152"/>
      <c r="H142" s="152"/>
      <c r="I142" s="152"/>
      <c r="J142" s="83"/>
      <c r="K142" s="153"/>
      <c r="L142" s="154"/>
      <c r="M142" s="150"/>
      <c r="N142" s="155"/>
      <c r="O142" s="153"/>
      <c r="P142" s="82"/>
      <c r="Q142" s="82"/>
      <c r="R142" s="156"/>
    </row>
    <row r="143" spans="2:18" s="139" customFormat="1" x14ac:dyDescent="0.2">
      <c r="B143" s="149"/>
      <c r="C143" s="150"/>
      <c r="D143" s="46"/>
      <c r="E143" s="46" t="s">
        <v>109</v>
      </c>
      <c r="F143" s="151"/>
      <c r="G143" s="152"/>
      <c r="H143" s="152"/>
      <c r="I143" s="152"/>
      <c r="J143" s="83"/>
      <c r="K143" s="153"/>
      <c r="L143" s="154"/>
      <c r="M143" s="150"/>
      <c r="N143" s="155"/>
      <c r="O143" s="153"/>
      <c r="P143" s="82"/>
      <c r="Q143" s="82"/>
      <c r="R143" s="156"/>
    </row>
    <row r="144" spans="2:18" s="139" customFormat="1" x14ac:dyDescent="0.2">
      <c r="B144" s="149"/>
      <c r="C144" s="150"/>
      <c r="D144" s="46"/>
      <c r="E144" s="46" t="s">
        <v>17</v>
      </c>
      <c r="F144" s="151"/>
      <c r="G144" s="152"/>
      <c r="H144" s="152"/>
      <c r="I144" s="152"/>
      <c r="J144" s="83"/>
      <c r="K144" s="153"/>
      <c r="L144" s="154"/>
      <c r="M144" s="150"/>
      <c r="N144" s="155"/>
      <c r="O144" s="153"/>
      <c r="P144" s="82"/>
      <c r="Q144" s="82"/>
      <c r="R144" s="156"/>
    </row>
    <row r="145" spans="2:18" s="139" customFormat="1" x14ac:dyDescent="0.2">
      <c r="B145" s="149"/>
      <c r="C145" s="150"/>
      <c r="D145" s="46"/>
      <c r="E145" s="46"/>
      <c r="F145" s="151">
        <v>4</v>
      </c>
      <c r="G145" s="152">
        <v>1</v>
      </c>
      <c r="H145" s="152">
        <v>1</v>
      </c>
      <c r="I145" s="152">
        <v>2.4300000000000002</v>
      </c>
      <c r="J145" s="83"/>
      <c r="K145" s="153">
        <f>ROUND(PRODUCT(F145:I145),2)</f>
        <v>9.7200000000000006</v>
      </c>
      <c r="L145" s="154"/>
      <c r="M145" s="150"/>
      <c r="N145" s="155"/>
      <c r="O145" s="153"/>
      <c r="P145" s="82"/>
      <c r="Q145" s="82"/>
      <c r="R145" s="156"/>
    </row>
    <row r="146" spans="2:18" s="139" customFormat="1" x14ac:dyDescent="0.2">
      <c r="B146" s="149"/>
      <c r="C146" s="150"/>
      <c r="D146" s="46"/>
      <c r="E146" s="46"/>
      <c r="F146" s="151">
        <v>1</v>
      </c>
      <c r="G146" s="152">
        <v>0.8</v>
      </c>
      <c r="H146" s="152">
        <v>1</v>
      </c>
      <c r="I146" s="152">
        <v>0.8</v>
      </c>
      <c r="J146" s="83"/>
      <c r="K146" s="153">
        <f t="shared" ref="K146:K149" si="12">ROUND(PRODUCT(F146:I146),2)</f>
        <v>0.64</v>
      </c>
      <c r="L146" s="154"/>
      <c r="M146" s="150"/>
      <c r="N146" s="155"/>
      <c r="O146" s="153"/>
      <c r="P146" s="82"/>
      <c r="Q146" s="82"/>
      <c r="R146" s="156"/>
    </row>
    <row r="147" spans="2:18" s="139" customFormat="1" x14ac:dyDescent="0.2">
      <c r="B147" s="149"/>
      <c r="C147" s="150"/>
      <c r="D147" s="46"/>
      <c r="E147" s="82"/>
      <c r="F147" s="151">
        <v>1</v>
      </c>
      <c r="G147" s="152">
        <v>1</v>
      </c>
      <c r="H147" s="152">
        <v>1</v>
      </c>
      <c r="I147" s="152">
        <v>0.9</v>
      </c>
      <c r="J147" s="83"/>
      <c r="K147" s="153">
        <f t="shared" si="12"/>
        <v>0.9</v>
      </c>
      <c r="L147" s="154"/>
      <c r="M147" s="150"/>
      <c r="N147" s="155"/>
      <c r="O147" s="153"/>
      <c r="P147" s="82"/>
      <c r="Q147" s="82"/>
      <c r="R147" s="156"/>
    </row>
    <row r="148" spans="2:18" s="139" customFormat="1" x14ac:dyDescent="0.2">
      <c r="B148" s="149"/>
      <c r="C148" s="150"/>
      <c r="D148" s="46"/>
      <c r="E148" s="46"/>
      <c r="F148" s="151">
        <v>1</v>
      </c>
      <c r="G148" s="152">
        <v>2.15</v>
      </c>
      <c r="H148" s="152">
        <v>2.25</v>
      </c>
      <c r="I148" s="152">
        <v>0.9</v>
      </c>
      <c r="J148" s="83"/>
      <c r="K148" s="153">
        <f t="shared" si="12"/>
        <v>4.3499999999999996</v>
      </c>
      <c r="L148" s="154"/>
      <c r="M148" s="150"/>
      <c r="N148" s="155"/>
      <c r="O148" s="153"/>
      <c r="P148" s="82"/>
      <c r="Q148" s="82"/>
      <c r="R148" s="156"/>
    </row>
    <row r="149" spans="2:18" s="139" customFormat="1" x14ac:dyDescent="0.2">
      <c r="B149" s="149"/>
      <c r="C149" s="150"/>
      <c r="D149" s="46"/>
      <c r="E149" s="46"/>
      <c r="F149" s="151">
        <v>2</v>
      </c>
      <c r="G149" s="152">
        <v>2.2000000000000002</v>
      </c>
      <c r="H149" s="152">
        <v>2.17</v>
      </c>
      <c r="I149" s="152">
        <v>0.9</v>
      </c>
      <c r="J149" s="83"/>
      <c r="K149" s="153">
        <f t="shared" si="12"/>
        <v>8.59</v>
      </c>
      <c r="L149" s="154"/>
      <c r="M149" s="150"/>
      <c r="N149" s="155"/>
      <c r="O149" s="153"/>
      <c r="P149" s="82"/>
      <c r="Q149" s="82"/>
      <c r="R149" s="156"/>
    </row>
    <row r="150" spans="2:18" s="139" customFormat="1" x14ac:dyDescent="0.2">
      <c r="B150" s="149"/>
      <c r="C150" s="150"/>
      <c r="D150" s="46"/>
      <c r="E150" s="46"/>
      <c r="F150" s="151">
        <v>4</v>
      </c>
      <c r="G150" s="152">
        <v>1</v>
      </c>
      <c r="H150" s="152">
        <v>1</v>
      </c>
      <c r="I150" s="152">
        <v>2.4300000000000002</v>
      </c>
      <c r="J150" s="83"/>
      <c r="K150" s="153">
        <f>ROUND(PRODUCT(F150:I150),2)</f>
        <v>9.7200000000000006</v>
      </c>
      <c r="L150" s="154"/>
      <c r="M150" s="150"/>
      <c r="N150" s="155"/>
      <c r="O150" s="153"/>
      <c r="P150" s="82"/>
      <c r="Q150" s="82"/>
      <c r="R150" s="156"/>
    </row>
    <row r="151" spans="2:18" s="139" customFormat="1" x14ac:dyDescent="0.2">
      <c r="B151" s="149"/>
      <c r="C151" s="150"/>
      <c r="D151" s="46"/>
      <c r="E151" s="46"/>
      <c r="F151" s="151">
        <v>1</v>
      </c>
      <c r="G151" s="152">
        <v>0.8</v>
      </c>
      <c r="H151" s="152">
        <v>1</v>
      </c>
      <c r="I151" s="152">
        <v>0.8</v>
      </c>
      <c r="J151" s="83"/>
      <c r="K151" s="153">
        <f t="shared" ref="K151:K154" si="13">ROUND(PRODUCT(F151:I151),2)</f>
        <v>0.64</v>
      </c>
      <c r="L151" s="154"/>
      <c r="M151" s="150"/>
      <c r="N151" s="155"/>
      <c r="O151" s="153"/>
      <c r="P151" s="82"/>
      <c r="Q151" s="82"/>
      <c r="R151" s="156"/>
    </row>
    <row r="152" spans="2:18" s="139" customFormat="1" x14ac:dyDescent="0.2">
      <c r="B152" s="149"/>
      <c r="C152" s="150"/>
      <c r="D152" s="46"/>
      <c r="E152" s="82"/>
      <c r="F152" s="151">
        <v>1</v>
      </c>
      <c r="G152" s="152">
        <v>1</v>
      </c>
      <c r="H152" s="152">
        <v>1</v>
      </c>
      <c r="I152" s="152">
        <v>0.9</v>
      </c>
      <c r="J152" s="83"/>
      <c r="K152" s="153">
        <f t="shared" si="13"/>
        <v>0.9</v>
      </c>
      <c r="L152" s="154"/>
      <c r="M152" s="150"/>
      <c r="N152" s="155"/>
      <c r="O152" s="153"/>
      <c r="P152" s="82"/>
      <c r="Q152" s="82"/>
      <c r="R152" s="156"/>
    </row>
    <row r="153" spans="2:18" s="139" customFormat="1" x14ac:dyDescent="0.2">
      <c r="B153" s="149"/>
      <c r="C153" s="150"/>
      <c r="D153" s="46"/>
      <c r="E153" s="46"/>
      <c r="F153" s="151">
        <v>1</v>
      </c>
      <c r="G153" s="152">
        <v>2.15</v>
      </c>
      <c r="H153" s="152">
        <v>2.25</v>
      </c>
      <c r="I153" s="152">
        <v>0.9</v>
      </c>
      <c r="J153" s="83"/>
      <c r="K153" s="153">
        <f t="shared" si="13"/>
        <v>4.3499999999999996</v>
      </c>
      <c r="L153" s="154"/>
      <c r="M153" s="150"/>
      <c r="N153" s="155"/>
      <c r="O153" s="153"/>
      <c r="P153" s="82"/>
      <c r="Q153" s="82"/>
      <c r="R153" s="156"/>
    </row>
    <row r="154" spans="2:18" s="139" customFormat="1" x14ac:dyDescent="0.2">
      <c r="B154" s="149"/>
      <c r="C154" s="150"/>
      <c r="D154" s="46"/>
      <c r="E154" s="46"/>
      <c r="F154" s="151">
        <v>2</v>
      </c>
      <c r="G154" s="152">
        <v>2.2000000000000002</v>
      </c>
      <c r="H154" s="152">
        <v>2.17</v>
      </c>
      <c r="I154" s="152">
        <v>0.9</v>
      </c>
      <c r="J154" s="83"/>
      <c r="K154" s="153">
        <f t="shared" si="13"/>
        <v>8.59</v>
      </c>
      <c r="L154" s="154"/>
      <c r="M154" s="150"/>
      <c r="N154" s="155"/>
      <c r="O154" s="153"/>
      <c r="P154" s="82"/>
      <c r="Q154" s="82"/>
      <c r="R154" s="156"/>
    </row>
    <row r="155" spans="2:18" s="139" customFormat="1" x14ac:dyDescent="0.2">
      <c r="B155" s="149"/>
      <c r="C155" s="150"/>
      <c r="D155" s="46"/>
      <c r="E155" s="82" t="s">
        <v>21</v>
      </c>
      <c r="F155" s="151"/>
      <c r="G155" s="152"/>
      <c r="H155" s="152"/>
      <c r="I155" s="152"/>
      <c r="J155" s="83" t="s">
        <v>53</v>
      </c>
      <c r="K155" s="153">
        <f>ROUND(SUM(K144:K154),2)</f>
        <v>48.4</v>
      </c>
      <c r="L155" s="131">
        <v>0</v>
      </c>
      <c r="M155" s="150">
        <v>155.26</v>
      </c>
      <c r="N155" s="155">
        <f>ROUND(PRODUCT(K155:M155),2)</f>
        <v>0</v>
      </c>
      <c r="O155" s="153"/>
      <c r="P155" s="82">
        <v>4.9800000000000004</v>
      </c>
      <c r="Q155" s="51">
        <f>P155*K155*N155</f>
        <v>0</v>
      </c>
      <c r="R155" s="156"/>
    </row>
    <row r="156" spans="2:18" x14ac:dyDescent="0.2">
      <c r="B156" s="39"/>
      <c r="C156" s="40"/>
      <c r="D156" s="115"/>
      <c r="E156" s="137" t="s">
        <v>69</v>
      </c>
      <c r="F156" s="37"/>
      <c r="G156" s="37"/>
      <c r="H156" s="117"/>
      <c r="I156" s="117"/>
      <c r="J156" s="119"/>
      <c r="K156" s="37">
        <f>K155</f>
        <v>48.4</v>
      </c>
      <c r="L156" s="130">
        <f>K156/K155</f>
        <v>1</v>
      </c>
      <c r="M156" s="161">
        <f>M155</f>
        <v>155.26</v>
      </c>
      <c r="N156" s="37">
        <f>PRODUCT(K156:M156)</f>
        <v>7514.5839999999989</v>
      </c>
      <c r="O156" s="122"/>
      <c r="P156" s="51">
        <f>P155</f>
        <v>4.9800000000000004</v>
      </c>
      <c r="Q156" s="37">
        <f>P156*K156*L156</f>
        <v>241.03200000000001</v>
      </c>
      <c r="R156" s="38"/>
    </row>
    <row r="157" spans="2:18" s="139" customFormat="1" x14ac:dyDescent="0.2">
      <c r="B157" s="149"/>
      <c r="C157" s="150"/>
      <c r="D157" s="46"/>
      <c r="E157" s="82"/>
      <c r="F157" s="151"/>
      <c r="G157" s="152"/>
      <c r="H157" s="152"/>
      <c r="I157" s="152"/>
      <c r="J157" s="83"/>
      <c r="K157" s="153"/>
      <c r="L157" s="154"/>
      <c r="M157" s="150"/>
      <c r="N157" s="155"/>
      <c r="O157" s="153"/>
      <c r="P157" s="82"/>
      <c r="Q157" s="82"/>
      <c r="R157" s="156"/>
    </row>
    <row r="158" spans="2:18" s="139" customFormat="1" ht="40.799999999999997" x14ac:dyDescent="0.2">
      <c r="B158" s="149">
        <v>16</v>
      </c>
      <c r="C158" s="150"/>
      <c r="D158" s="46" t="s">
        <v>110</v>
      </c>
      <c r="E158" s="46" t="s">
        <v>111</v>
      </c>
      <c r="F158" s="151"/>
      <c r="G158" s="152"/>
      <c r="H158" s="152"/>
      <c r="I158" s="152"/>
      <c r="J158" s="83"/>
      <c r="K158" s="153"/>
      <c r="L158" s="154"/>
      <c r="M158" s="150"/>
      <c r="N158" s="155"/>
      <c r="O158" s="153"/>
      <c r="P158" s="82"/>
      <c r="Q158" s="82"/>
      <c r="R158" s="156"/>
    </row>
    <row r="159" spans="2:18" s="139" customFormat="1" x14ac:dyDescent="0.2">
      <c r="B159" s="149"/>
      <c r="C159" s="150"/>
      <c r="D159" s="46"/>
      <c r="E159" s="175" t="s">
        <v>112</v>
      </c>
      <c r="F159" s="151"/>
      <c r="G159" s="152"/>
      <c r="H159" s="152"/>
      <c r="I159" s="152"/>
      <c r="J159" s="83"/>
      <c r="K159" s="153"/>
      <c r="L159" s="154"/>
      <c r="M159" s="150"/>
      <c r="N159" s="155"/>
      <c r="O159" s="153"/>
      <c r="P159" s="82"/>
      <c r="Q159" s="82"/>
      <c r="R159" s="156"/>
    </row>
    <row r="160" spans="2:18" s="139" customFormat="1" x14ac:dyDescent="0.2">
      <c r="B160" s="149"/>
      <c r="C160" s="150"/>
      <c r="D160" s="46"/>
      <c r="E160" s="46" t="s">
        <v>17</v>
      </c>
      <c r="F160" s="151"/>
      <c r="G160" s="152"/>
      <c r="H160" s="152"/>
      <c r="I160" s="152"/>
      <c r="J160" s="83"/>
      <c r="K160" s="153"/>
      <c r="L160" s="154"/>
      <c r="M160" s="150"/>
      <c r="N160" s="155"/>
      <c r="O160" s="153"/>
      <c r="P160" s="82"/>
      <c r="Q160" s="82"/>
      <c r="R160" s="156"/>
    </row>
    <row r="161" spans="2:18" s="139" customFormat="1" x14ac:dyDescent="0.2">
      <c r="B161" s="149"/>
      <c r="C161" s="150"/>
      <c r="D161" s="46"/>
      <c r="E161" s="46"/>
      <c r="F161" s="151">
        <v>10</v>
      </c>
      <c r="G161" s="152"/>
      <c r="H161" s="152"/>
      <c r="I161" s="152"/>
      <c r="J161" s="83"/>
      <c r="K161" s="153">
        <f>ROUND(PRODUCT(F161:I161),2)</f>
        <v>10</v>
      </c>
      <c r="L161" s="154"/>
      <c r="M161" s="150"/>
      <c r="N161" s="155"/>
      <c r="O161" s="153"/>
      <c r="P161" s="82"/>
      <c r="Q161" s="82"/>
      <c r="R161" s="156"/>
    </row>
    <row r="162" spans="2:18" s="139" customFormat="1" x14ac:dyDescent="0.2">
      <c r="B162" s="149"/>
      <c r="C162" s="150"/>
      <c r="D162" s="46"/>
      <c r="E162" s="82" t="s">
        <v>19</v>
      </c>
      <c r="F162" s="151"/>
      <c r="G162" s="152"/>
      <c r="H162" s="152"/>
      <c r="I162" s="152"/>
      <c r="J162" s="83" t="s">
        <v>56</v>
      </c>
      <c r="K162" s="153">
        <f>ROUND(SUM(K160:K161),2)</f>
        <v>10</v>
      </c>
      <c r="L162" s="131">
        <v>0</v>
      </c>
      <c r="M162" s="150">
        <v>180</v>
      </c>
      <c r="N162" s="155">
        <f>ROUND(PRODUCT(K162:M162),2)</f>
        <v>0</v>
      </c>
      <c r="O162" s="153"/>
      <c r="P162" s="82">
        <v>54</v>
      </c>
      <c r="Q162" s="51">
        <f>P162*K162*N162</f>
        <v>0</v>
      </c>
      <c r="R162" s="156"/>
    </row>
    <row r="163" spans="2:18" x14ac:dyDescent="0.2">
      <c r="B163" s="39"/>
      <c r="C163" s="40"/>
      <c r="D163" s="115"/>
      <c r="E163" s="137" t="s">
        <v>69</v>
      </c>
      <c r="F163" s="37"/>
      <c r="G163" s="37"/>
      <c r="H163" s="117"/>
      <c r="I163" s="117"/>
      <c r="J163" s="119"/>
      <c r="K163" s="37">
        <f>K162</f>
        <v>10</v>
      </c>
      <c r="L163" s="130">
        <f>K163/K162</f>
        <v>1</v>
      </c>
      <c r="M163" s="161">
        <f>M162</f>
        <v>180</v>
      </c>
      <c r="N163" s="37">
        <f>PRODUCT(K163:M163)</f>
        <v>1800</v>
      </c>
      <c r="O163" s="122"/>
      <c r="P163" s="51">
        <f>P162</f>
        <v>54</v>
      </c>
      <c r="Q163" s="37">
        <f>P163*K163*L163</f>
        <v>540</v>
      </c>
      <c r="R163" s="38"/>
    </row>
    <row r="164" spans="2:18" s="139" customFormat="1" x14ac:dyDescent="0.2">
      <c r="B164" s="149"/>
      <c r="C164" s="150"/>
      <c r="D164" s="46"/>
      <c r="E164" s="46"/>
      <c r="F164" s="151"/>
      <c r="G164" s="152"/>
      <c r="H164" s="152"/>
      <c r="I164" s="152"/>
      <c r="J164" s="83"/>
      <c r="K164" s="153"/>
      <c r="L164" s="154"/>
      <c r="M164" s="150"/>
      <c r="N164" s="155"/>
      <c r="O164" s="153"/>
      <c r="P164" s="82"/>
      <c r="Q164" s="82"/>
      <c r="R164" s="156"/>
    </row>
    <row r="165" spans="2:18" s="139" customFormat="1" x14ac:dyDescent="0.2">
      <c r="B165" s="163"/>
      <c r="C165" s="164"/>
      <c r="D165" s="176"/>
      <c r="E165" s="177"/>
      <c r="F165" s="172"/>
      <c r="G165" s="173"/>
      <c r="H165" s="173"/>
      <c r="I165" s="173"/>
      <c r="J165" s="84"/>
      <c r="K165" s="165"/>
      <c r="L165" s="131"/>
      <c r="M165" s="166"/>
      <c r="N165" s="167"/>
      <c r="O165" s="159"/>
      <c r="P165" s="51"/>
      <c r="Q165" s="82"/>
      <c r="R165" s="156"/>
    </row>
    <row r="166" spans="2:18" s="139" customFormat="1" ht="26.4" x14ac:dyDescent="0.2">
      <c r="B166" s="178"/>
      <c r="C166" s="179"/>
      <c r="D166" s="180"/>
      <c r="E166" s="72" t="str">
        <f>CONCATENATE("Totale fase ",E59)</f>
        <v>Totale fase scavi e sbancamenti variante febbraio 2014</v>
      </c>
      <c r="F166" s="181"/>
      <c r="G166" s="145"/>
      <c r="H166" s="145"/>
      <c r="I166" s="145"/>
      <c r="J166" s="182"/>
      <c r="K166" s="183"/>
      <c r="L166" s="184"/>
      <c r="M166" s="185"/>
      <c r="N166" s="186"/>
      <c r="O166" s="187">
        <f>SUM(N60:N165)</f>
        <v>192521.25920250002</v>
      </c>
      <c r="P166" s="188"/>
      <c r="Q166" s="189"/>
      <c r="R166" s="190">
        <f>SUM(Q67:Q164)</f>
        <v>2109.4564104000001</v>
      </c>
    </row>
    <row r="167" spans="2:18" x14ac:dyDescent="0.2">
      <c r="B167" s="32"/>
      <c r="C167" s="45"/>
      <c r="D167" s="41"/>
      <c r="E167" s="40"/>
      <c r="F167" s="40"/>
      <c r="G167" s="40"/>
      <c r="H167" s="43"/>
      <c r="I167" s="43"/>
      <c r="J167" s="47"/>
      <c r="K167" s="40"/>
      <c r="L167" s="130"/>
      <c r="M167" s="45"/>
      <c r="N167" s="97"/>
      <c r="O167" s="123"/>
      <c r="P167" s="52"/>
      <c r="Q167" s="40"/>
      <c r="R167" s="109"/>
    </row>
    <row r="168" spans="2:18" ht="10.8" thickBot="1" x14ac:dyDescent="0.25">
      <c r="B168" s="32"/>
      <c r="C168" s="33"/>
      <c r="D168" s="33"/>
      <c r="E168" s="50"/>
      <c r="F168" s="34"/>
      <c r="G168" s="34"/>
      <c r="H168" s="35"/>
      <c r="I168" s="35"/>
      <c r="J168" s="34"/>
      <c r="K168" s="34"/>
      <c r="L168" s="127"/>
      <c r="M168" s="36"/>
      <c r="N168" s="100"/>
      <c r="O168" s="122"/>
      <c r="P168" s="52"/>
      <c r="Q168" s="53"/>
      <c r="R168" s="112"/>
    </row>
    <row r="169" spans="2:18" ht="12.6" thickTop="1" thickBot="1" x14ac:dyDescent="0.25">
      <c r="B169" s="78"/>
      <c r="C169" s="79"/>
      <c r="D169" s="80"/>
      <c r="E169" s="85" t="s">
        <v>15</v>
      </c>
      <c r="F169" s="86"/>
      <c r="G169" s="86"/>
      <c r="H169" s="87"/>
      <c r="I169" s="87"/>
      <c r="J169" s="88"/>
      <c r="K169" s="86"/>
      <c r="L169" s="132"/>
      <c r="M169" s="89"/>
      <c r="N169" s="101"/>
      <c r="O169" s="191">
        <f>+ROUND(SUM(O10:O168),2)</f>
        <v>197304.17</v>
      </c>
      <c r="P169" s="90"/>
      <c r="Q169" s="90"/>
      <c r="R169" s="192">
        <f>ROUND(SUM(R10:R167),2)</f>
        <v>2279.1999999999998</v>
      </c>
    </row>
    <row r="170" spans="2:18" ht="12" thickTop="1" x14ac:dyDescent="0.2">
      <c r="B170" s="7"/>
      <c r="C170" s="13"/>
      <c r="D170" s="13"/>
      <c r="E170" s="13"/>
      <c r="F170" s="13"/>
      <c r="G170" s="13"/>
      <c r="H170" s="13"/>
      <c r="I170" s="13"/>
      <c r="J170" s="13"/>
      <c r="K170" s="13"/>
      <c r="L170" s="133"/>
      <c r="M170" s="14"/>
      <c r="N170" s="102"/>
      <c r="O170" s="125"/>
      <c r="P170" s="15"/>
      <c r="Q170" s="16"/>
      <c r="R170" s="113"/>
    </row>
    <row r="171" spans="2:18" x14ac:dyDescent="0.2">
      <c r="B171" s="7"/>
      <c r="C171" s="8"/>
      <c r="D171" s="8"/>
      <c r="E171" s="11"/>
      <c r="F171" s="9"/>
      <c r="G171" s="9"/>
      <c r="H171" s="12"/>
      <c r="I171" s="12"/>
      <c r="J171" s="9"/>
      <c r="K171" s="9"/>
      <c r="L171" s="134"/>
      <c r="M171" s="10"/>
      <c r="N171" s="103"/>
      <c r="O171" s="19"/>
      <c r="P171" s="20"/>
      <c r="Q171" s="19"/>
      <c r="R171" s="103"/>
    </row>
    <row r="172" spans="2:18" x14ac:dyDescent="0.2">
      <c r="B172" s="126"/>
      <c r="C172" s="8"/>
      <c r="D172" s="8"/>
      <c r="E172" s="198"/>
      <c r="F172" s="198"/>
      <c r="G172" s="198"/>
      <c r="H172" s="198"/>
      <c r="I172" s="198"/>
      <c r="J172" s="198"/>
      <c r="K172" s="198"/>
      <c r="L172" s="198"/>
      <c r="M172" s="198"/>
      <c r="N172" s="198"/>
      <c r="O172" s="198"/>
      <c r="P172" s="20"/>
      <c r="Q172" s="19"/>
      <c r="R172" s="103"/>
    </row>
    <row r="173" spans="2:18" ht="11.4" x14ac:dyDescent="0.2">
      <c r="B173" s="126"/>
      <c r="C173" s="8"/>
      <c r="D173" s="8"/>
      <c r="E173" s="198"/>
      <c r="F173" s="198"/>
      <c r="G173" s="198"/>
      <c r="H173" s="198"/>
      <c r="I173" s="198"/>
      <c r="J173" s="198"/>
      <c r="K173" s="198"/>
      <c r="L173" s="198"/>
      <c r="M173" s="198"/>
      <c r="N173" s="198"/>
      <c r="O173" s="198"/>
      <c r="P173" s="17"/>
      <c r="Q173" s="18"/>
      <c r="R173" s="114"/>
    </row>
    <row r="174" spans="2:18" x14ac:dyDescent="0.2">
      <c r="E174" s="198"/>
      <c r="F174" s="198"/>
      <c r="G174" s="198"/>
      <c r="H174" s="198"/>
      <c r="I174" s="198"/>
      <c r="J174" s="198"/>
      <c r="K174" s="198"/>
      <c r="L174" s="198"/>
      <c r="M174" s="198"/>
      <c r="N174" s="198"/>
      <c r="O174" s="198"/>
      <c r="P174" s="2"/>
    </row>
  </sheetData>
  <mergeCells count="3">
    <mergeCell ref="E172:O174"/>
    <mergeCell ref="L2:L3"/>
    <mergeCell ref="E105:E106"/>
  </mergeCells>
  <phoneticPr fontId="0" type="noConversion"/>
  <conditionalFormatting sqref="E290:E64567">
    <cfRule type="expression" dxfId="267" priority="734" stopIfTrue="1">
      <formula>#REF!="1"</formula>
    </cfRule>
    <cfRule type="expression" dxfId="266" priority="735" stopIfTrue="1">
      <formula>#REF!="2"</formula>
    </cfRule>
    <cfRule type="expression" dxfId="265" priority="736" stopIfTrue="1">
      <formula>#REF!="3"</formula>
    </cfRule>
  </conditionalFormatting>
  <conditionalFormatting sqref="F290:J64567">
    <cfRule type="expression" dxfId="264" priority="737" stopIfTrue="1">
      <formula>#REF!="3"</formula>
    </cfRule>
  </conditionalFormatting>
  <conditionalFormatting sqref="K290:K64567">
    <cfRule type="expression" dxfId="263" priority="738" stopIfTrue="1">
      <formula>#REF!="1"</formula>
    </cfRule>
    <cfRule type="expression" dxfId="262" priority="739" stopIfTrue="1">
      <formula>#REF!="3"</formula>
    </cfRule>
    <cfRule type="expression" dxfId="261" priority="740" stopIfTrue="1">
      <formula>_OIP1="3"</formula>
    </cfRule>
  </conditionalFormatting>
  <conditionalFormatting sqref="E2:E4">
    <cfRule type="expression" dxfId="260" priority="741" stopIfTrue="1">
      <formula>#REF!="1"</formula>
    </cfRule>
    <cfRule type="expression" dxfId="259" priority="742" stopIfTrue="1">
      <formula>#REF!="2"</formula>
    </cfRule>
    <cfRule type="expression" dxfId="258" priority="743" stopIfTrue="1">
      <formula>#REF!="3"</formula>
    </cfRule>
  </conditionalFormatting>
  <conditionalFormatting sqref="F2:J2 H3:J3">
    <cfRule type="expression" dxfId="257" priority="747" stopIfTrue="1">
      <formula>#REF!="3"</formula>
    </cfRule>
  </conditionalFormatting>
  <conditionalFormatting sqref="F3:G3">
    <cfRule type="expression" dxfId="256" priority="749" stopIfTrue="1">
      <formula>#REF!="3"</formula>
    </cfRule>
  </conditionalFormatting>
  <conditionalFormatting sqref="K2 M2:R2">
    <cfRule type="expression" dxfId="255" priority="750" stopIfTrue="1">
      <formula>#REF!="1"</formula>
    </cfRule>
    <cfRule type="expression" dxfId="254" priority="751" stopIfTrue="1">
      <formula>#REF!="3"</formula>
    </cfRule>
    <cfRule type="expression" dxfId="253" priority="752" stopIfTrue="1">
      <formula>_OIP1="3"</formula>
    </cfRule>
  </conditionalFormatting>
  <conditionalFormatting sqref="K3 M3:R3">
    <cfRule type="expression" dxfId="252" priority="753" stopIfTrue="1">
      <formula>#REF!="1"</formula>
    </cfRule>
    <cfRule type="expression" dxfId="251" priority="754" stopIfTrue="1">
      <formula>#REF!="3"</formula>
    </cfRule>
    <cfRule type="expression" dxfId="250" priority="755" stopIfTrue="1">
      <formula>_OIP1="3"</formula>
    </cfRule>
  </conditionalFormatting>
  <conditionalFormatting sqref="N6:N9">
    <cfRule type="expression" dxfId="249" priority="767" stopIfTrue="1">
      <formula>K6&lt;0</formula>
    </cfRule>
  </conditionalFormatting>
  <conditionalFormatting sqref="Q168:R168 P167:P168">
    <cfRule type="expression" dxfId="248" priority="706">
      <formula>T167="3"</formula>
    </cfRule>
  </conditionalFormatting>
  <conditionalFormatting sqref="E41 E6:E9">
    <cfRule type="expression" dxfId="247" priority="476" stopIfTrue="1">
      <formula>O6="1"</formula>
    </cfRule>
    <cfRule type="expression" dxfId="246" priority="477" stopIfTrue="1">
      <formula>O6="2"</formula>
    </cfRule>
    <cfRule type="expression" dxfId="245" priority="478" stopIfTrue="1">
      <formula>K6&lt;0</formula>
    </cfRule>
  </conditionalFormatting>
  <conditionalFormatting sqref="F6:F9">
    <cfRule type="expression" dxfId="244" priority="475" stopIfTrue="1">
      <formula>K6&lt;0</formula>
    </cfRule>
  </conditionalFormatting>
  <conditionalFormatting sqref="G6:G9">
    <cfRule type="expression" dxfId="243" priority="474" stopIfTrue="1">
      <formula>K6&lt;0</formula>
    </cfRule>
  </conditionalFormatting>
  <conditionalFormatting sqref="H6:H9 J6:J9">
    <cfRule type="expression" dxfId="242" priority="473" stopIfTrue="1">
      <formula>K6&lt;0</formula>
    </cfRule>
  </conditionalFormatting>
  <conditionalFormatting sqref="I6:I9">
    <cfRule type="expression" dxfId="241" priority="472" stopIfTrue="1">
      <formula>K6&lt;0</formula>
    </cfRule>
  </conditionalFormatting>
  <conditionalFormatting sqref="K41 K50:K51 K6:K9 K43:K44">
    <cfRule type="expression" dxfId="240" priority="469" stopIfTrue="1">
      <formula>Q6="1"</formula>
    </cfRule>
    <cfRule type="expression" dxfId="239" priority="470" stopIfTrue="1">
      <formula>Q6="3"</formula>
    </cfRule>
    <cfRule type="expression" dxfId="238" priority="471" stopIfTrue="1">
      <formula>K6&lt;0</formula>
    </cfRule>
  </conditionalFormatting>
  <conditionalFormatting sqref="L6:M9">
    <cfRule type="expression" dxfId="237" priority="468" stopIfTrue="1">
      <formula>J6&lt;0</formula>
    </cfRule>
  </conditionalFormatting>
  <conditionalFormatting sqref="K16:K24">
    <cfRule type="expression" dxfId="236" priority="464" stopIfTrue="1">
      <formula>Q16="1"</formula>
    </cfRule>
    <cfRule type="expression" dxfId="235" priority="465" stopIfTrue="1">
      <formula>Q16="3"</formula>
    </cfRule>
    <cfRule type="expression" dxfId="234" priority="466" stopIfTrue="1">
      <formula>K16&lt;0</formula>
    </cfRule>
  </conditionalFormatting>
  <conditionalFormatting sqref="P166">
    <cfRule type="expression" dxfId="233" priority="171">
      <formula>T166="3"</formula>
    </cfRule>
  </conditionalFormatting>
  <conditionalFormatting sqref="P166:R166">
    <cfRule type="expression" dxfId="232" priority="170">
      <formula>T166="3"</formula>
    </cfRule>
  </conditionalFormatting>
  <conditionalFormatting sqref="P166:R166">
    <cfRule type="expression" dxfId="231" priority="169">
      <formula>T166="3"</formula>
    </cfRule>
  </conditionalFormatting>
  <conditionalFormatting sqref="P166:R166">
    <cfRule type="expression" dxfId="230" priority="168">
      <formula>T166="3"</formula>
    </cfRule>
  </conditionalFormatting>
  <conditionalFormatting sqref="P57:P58">
    <cfRule type="expression" dxfId="229" priority="417">
      <formula>T57="3"</formula>
    </cfRule>
  </conditionalFormatting>
  <conditionalFormatting sqref="P57:P58">
    <cfRule type="expression" dxfId="228" priority="416">
      <formula>T57="3"</formula>
    </cfRule>
  </conditionalFormatting>
  <conditionalFormatting sqref="P57:P58">
    <cfRule type="expression" dxfId="227" priority="415">
      <formula>T57="3"</formula>
    </cfRule>
  </conditionalFormatting>
  <conditionalFormatting sqref="P57:R58">
    <cfRule type="expression" dxfId="226" priority="414">
      <formula>T57="3"</formula>
    </cfRule>
  </conditionalFormatting>
  <conditionalFormatting sqref="P57:R58">
    <cfRule type="expression" dxfId="225" priority="413">
      <formula>T57="3"</formula>
    </cfRule>
  </conditionalFormatting>
  <conditionalFormatting sqref="P57:R58">
    <cfRule type="expression" dxfId="224" priority="412">
      <formula>T57="3"</formula>
    </cfRule>
  </conditionalFormatting>
  <conditionalFormatting sqref="P166">
    <cfRule type="expression" dxfId="223" priority="172">
      <formula>T166="3"</formula>
    </cfRule>
  </conditionalFormatting>
  <conditionalFormatting sqref="P166">
    <cfRule type="expression" dxfId="222" priority="173">
      <formula>T166="3"</formula>
    </cfRule>
  </conditionalFormatting>
  <conditionalFormatting sqref="F33">
    <cfRule type="expression" dxfId="221" priority="322" stopIfTrue="1">
      <formula>K33&lt;0</formula>
    </cfRule>
  </conditionalFormatting>
  <conditionalFormatting sqref="G33">
    <cfRule type="expression" dxfId="220" priority="321" stopIfTrue="1">
      <formula>K33&lt;0</formula>
    </cfRule>
  </conditionalFormatting>
  <conditionalFormatting sqref="H33">
    <cfRule type="expression" dxfId="219" priority="320" stopIfTrue="1">
      <formula>K33&lt;0</formula>
    </cfRule>
  </conditionalFormatting>
  <conditionalFormatting sqref="I33">
    <cfRule type="expression" dxfId="218" priority="319" stopIfTrue="1">
      <formula>K33&lt;0</formula>
    </cfRule>
  </conditionalFormatting>
  <conditionalFormatting sqref="K33">
    <cfRule type="expression" dxfId="217" priority="316" stopIfTrue="1">
      <formula>Q33="1"</formula>
    </cfRule>
    <cfRule type="expression" dxfId="216" priority="317" stopIfTrue="1">
      <formula>Q33="3"</formula>
    </cfRule>
    <cfRule type="expression" dxfId="215" priority="318" stopIfTrue="1">
      <formula>K33&lt;0</formula>
    </cfRule>
  </conditionalFormatting>
  <conditionalFormatting sqref="L2">
    <cfRule type="expression" dxfId="214" priority="306" stopIfTrue="1">
      <formula>#REF!="1"</formula>
    </cfRule>
    <cfRule type="expression" dxfId="213" priority="307" stopIfTrue="1">
      <formula>#REF!="3"</formula>
    </cfRule>
    <cfRule type="expression" dxfId="212" priority="308" stopIfTrue="1">
      <formula>_OIP1="3"</formula>
    </cfRule>
  </conditionalFormatting>
  <conditionalFormatting sqref="N34">
    <cfRule type="expression" dxfId="211" priority="305" stopIfTrue="1">
      <formula>K34&lt;0</formula>
    </cfRule>
  </conditionalFormatting>
  <conditionalFormatting sqref="E34">
    <cfRule type="expression" dxfId="210" priority="302" stopIfTrue="1">
      <formula>O34="1"</formula>
    </cfRule>
    <cfRule type="expression" dxfId="209" priority="303" stopIfTrue="1">
      <formula>O34="2"</formula>
    </cfRule>
    <cfRule type="expression" dxfId="208" priority="304" stopIfTrue="1">
      <formula>K34&lt;0</formula>
    </cfRule>
  </conditionalFormatting>
  <conditionalFormatting sqref="F34">
    <cfRule type="expression" dxfId="207" priority="301" stopIfTrue="1">
      <formula>K34&lt;0</formula>
    </cfRule>
  </conditionalFormatting>
  <conditionalFormatting sqref="G34">
    <cfRule type="expression" dxfId="206" priority="300" stopIfTrue="1">
      <formula>K34&lt;0</formula>
    </cfRule>
  </conditionalFormatting>
  <conditionalFormatting sqref="H34 J34">
    <cfRule type="expression" dxfId="205" priority="299" stopIfTrue="1">
      <formula>K34&lt;0</formula>
    </cfRule>
  </conditionalFormatting>
  <conditionalFormatting sqref="I34">
    <cfRule type="expression" dxfId="204" priority="298" stopIfTrue="1">
      <formula>K34&lt;0</formula>
    </cfRule>
  </conditionalFormatting>
  <conditionalFormatting sqref="K34">
    <cfRule type="expression" dxfId="203" priority="295" stopIfTrue="1">
      <formula>Q34="1"</formula>
    </cfRule>
    <cfRule type="expression" dxfId="202" priority="296" stopIfTrue="1">
      <formula>Q34="3"</formula>
    </cfRule>
    <cfRule type="expression" dxfId="201" priority="297" stopIfTrue="1">
      <formula>K34&lt;0</formula>
    </cfRule>
  </conditionalFormatting>
  <conditionalFormatting sqref="L34:M34">
    <cfRule type="expression" dxfId="200" priority="294" stopIfTrue="1">
      <formula>J34&lt;0</formula>
    </cfRule>
  </conditionalFormatting>
  <conditionalFormatting sqref="N42">
    <cfRule type="expression" dxfId="199" priority="293" stopIfTrue="1">
      <formula>K42&lt;0</formula>
    </cfRule>
  </conditionalFormatting>
  <conditionalFormatting sqref="E42">
    <cfRule type="expression" dxfId="198" priority="290" stopIfTrue="1">
      <formula>O42="1"</formula>
    </cfRule>
    <cfRule type="expression" dxfId="197" priority="291" stopIfTrue="1">
      <formula>O42="2"</formula>
    </cfRule>
    <cfRule type="expression" dxfId="196" priority="292" stopIfTrue="1">
      <formula>K42&lt;0</formula>
    </cfRule>
  </conditionalFormatting>
  <conditionalFormatting sqref="F42">
    <cfRule type="expression" dxfId="195" priority="289" stopIfTrue="1">
      <formula>K42&lt;0</formula>
    </cfRule>
  </conditionalFormatting>
  <conditionalFormatting sqref="G42">
    <cfRule type="expression" dxfId="194" priority="288" stopIfTrue="1">
      <formula>K42&lt;0</formula>
    </cfRule>
  </conditionalFormatting>
  <conditionalFormatting sqref="H42 J42">
    <cfRule type="expression" dxfId="193" priority="287" stopIfTrue="1">
      <formula>K42&lt;0</formula>
    </cfRule>
  </conditionalFormatting>
  <conditionalFormatting sqref="I42">
    <cfRule type="expression" dxfId="192" priority="286" stopIfTrue="1">
      <formula>K42&lt;0</formula>
    </cfRule>
  </conditionalFormatting>
  <conditionalFormatting sqref="K42">
    <cfRule type="expression" dxfId="191" priority="283" stopIfTrue="1">
      <formula>Q42="1"</formula>
    </cfRule>
    <cfRule type="expression" dxfId="190" priority="284" stopIfTrue="1">
      <formula>Q42="3"</formula>
    </cfRule>
    <cfRule type="expression" dxfId="189" priority="285" stopIfTrue="1">
      <formula>K42&lt;0</formula>
    </cfRule>
  </conditionalFormatting>
  <conditionalFormatting sqref="L42:M42">
    <cfRule type="expression" dxfId="188" priority="282" stopIfTrue="1">
      <formula>J42&lt;0</formula>
    </cfRule>
  </conditionalFormatting>
  <conditionalFormatting sqref="N54">
    <cfRule type="expression" dxfId="187" priority="281" stopIfTrue="1">
      <formula>K54&lt;0</formula>
    </cfRule>
  </conditionalFormatting>
  <conditionalFormatting sqref="E54">
    <cfRule type="expression" dxfId="186" priority="278" stopIfTrue="1">
      <formula>O54="1"</formula>
    </cfRule>
    <cfRule type="expression" dxfId="185" priority="279" stopIfTrue="1">
      <formula>O54="2"</formula>
    </cfRule>
    <cfRule type="expression" dxfId="184" priority="280" stopIfTrue="1">
      <formula>K54&lt;0</formula>
    </cfRule>
  </conditionalFormatting>
  <conditionalFormatting sqref="F54">
    <cfRule type="expression" dxfId="183" priority="277" stopIfTrue="1">
      <formula>K54&lt;0</formula>
    </cfRule>
  </conditionalFormatting>
  <conditionalFormatting sqref="G54">
    <cfRule type="expression" dxfId="182" priority="276" stopIfTrue="1">
      <formula>K54&lt;0</formula>
    </cfRule>
  </conditionalFormatting>
  <conditionalFormatting sqref="H54 J54">
    <cfRule type="expression" dxfId="181" priority="275" stopIfTrue="1">
      <formula>K54&lt;0</formula>
    </cfRule>
  </conditionalFormatting>
  <conditionalFormatting sqref="I54">
    <cfRule type="expression" dxfId="180" priority="274" stopIfTrue="1">
      <formula>K54&lt;0</formula>
    </cfRule>
  </conditionalFormatting>
  <conditionalFormatting sqref="K54">
    <cfRule type="expression" dxfId="179" priority="271" stopIfTrue="1">
      <formula>Q54="1"</formula>
    </cfRule>
    <cfRule type="expression" dxfId="178" priority="272" stopIfTrue="1">
      <formula>Q54="3"</formula>
    </cfRule>
    <cfRule type="expression" dxfId="177" priority="273" stopIfTrue="1">
      <formula>K54&lt;0</formula>
    </cfRule>
  </conditionalFormatting>
  <conditionalFormatting sqref="L54:M54">
    <cfRule type="expression" dxfId="176" priority="270" stopIfTrue="1">
      <formula>J54&lt;0</formula>
    </cfRule>
  </conditionalFormatting>
  <conditionalFormatting sqref="E145">
    <cfRule type="expression" dxfId="175" priority="87" stopIfTrue="1">
      <formula>O145="1"</formula>
    </cfRule>
    <cfRule type="expression" dxfId="174" priority="88" stopIfTrue="1">
      <formula>O145="2"</formula>
    </cfRule>
    <cfRule type="expression" dxfId="173" priority="89" stopIfTrue="1">
      <formula>K145&lt;0</formula>
    </cfRule>
  </conditionalFormatting>
  <conditionalFormatting sqref="E150">
    <cfRule type="expression" dxfId="172" priority="75" stopIfTrue="1">
      <formula>O150="1"</formula>
    </cfRule>
    <cfRule type="expression" dxfId="171" priority="76" stopIfTrue="1">
      <formula>O150="2"</formula>
    </cfRule>
    <cfRule type="expression" dxfId="170" priority="77" stopIfTrue="1">
      <formula>K150&lt;0</formula>
    </cfRule>
  </conditionalFormatting>
  <conditionalFormatting sqref="K72">
    <cfRule type="expression" dxfId="169" priority="44" stopIfTrue="1">
      <formula>Q72="1"</formula>
    </cfRule>
    <cfRule type="expression" dxfId="168" priority="45" stopIfTrue="1">
      <formula>Q72="3"</formula>
    </cfRule>
    <cfRule type="expression" dxfId="167" priority="46" stopIfTrue="1">
      <formula>K72&lt;0</formula>
    </cfRule>
  </conditionalFormatting>
  <conditionalFormatting sqref="L70:L71">
    <cfRule type="expression" dxfId="166" priority="7" stopIfTrue="1">
      <formula>J70&lt;0</formula>
    </cfRule>
  </conditionalFormatting>
  <conditionalFormatting sqref="N77:N79 N61:N62">
    <cfRule type="expression" dxfId="165" priority="185" stopIfTrue="1">
      <formula>K61&lt;0</formula>
    </cfRule>
  </conditionalFormatting>
  <conditionalFormatting sqref="E77:E79 E61:E62">
    <cfRule type="expression" dxfId="164" priority="182" stopIfTrue="1">
      <formula>O61="1"</formula>
    </cfRule>
    <cfRule type="expression" dxfId="163" priority="183" stopIfTrue="1">
      <formula>O61="2"</formula>
    </cfRule>
    <cfRule type="expression" dxfId="162" priority="184" stopIfTrue="1">
      <formula>K61&lt;0</formula>
    </cfRule>
  </conditionalFormatting>
  <conditionalFormatting sqref="F77:F79 F61:F62">
    <cfRule type="expression" dxfId="161" priority="181" stopIfTrue="1">
      <formula>K61&lt;0</formula>
    </cfRule>
  </conditionalFormatting>
  <conditionalFormatting sqref="G77:G78 G61:G62">
    <cfRule type="expression" dxfId="160" priority="180" stopIfTrue="1">
      <formula>K61&lt;0</formula>
    </cfRule>
  </conditionalFormatting>
  <conditionalFormatting sqref="H77:H78 H61:H62 J77:J78 J80 J61:J63 J70:J71">
    <cfRule type="expression" dxfId="159" priority="179" stopIfTrue="1">
      <formula>K61&lt;0</formula>
    </cfRule>
  </conditionalFormatting>
  <conditionalFormatting sqref="J79">
    <cfRule type="expression" dxfId="158" priority="178" stopIfTrue="1">
      <formula>M79&lt;0</formula>
    </cfRule>
  </conditionalFormatting>
  <conditionalFormatting sqref="K77:K79 K118:K119 K125 K61:K62 K136 K96:K97 K100 K130">
    <cfRule type="expression" dxfId="157" priority="175" stopIfTrue="1">
      <formula>Q61="1"</formula>
    </cfRule>
    <cfRule type="expression" dxfId="156" priority="176" stopIfTrue="1">
      <formula>Q61="3"</formula>
    </cfRule>
    <cfRule type="expression" dxfId="155" priority="177" stopIfTrue="1">
      <formula>K61&lt;0</formula>
    </cfRule>
  </conditionalFormatting>
  <conditionalFormatting sqref="M77:M79 M61:M62">
    <cfRule type="expression" dxfId="154" priority="174" stopIfTrue="1">
      <formula>K61&lt;0</formula>
    </cfRule>
  </conditionalFormatting>
  <conditionalFormatting sqref="F92 F96:F97 F100">
    <cfRule type="expression" dxfId="153" priority="167" stopIfTrue="1">
      <formula>K92&lt;0</formula>
    </cfRule>
  </conditionalFormatting>
  <conditionalFormatting sqref="G96:G97 G100">
    <cfRule type="expression" dxfId="152" priority="166" stopIfTrue="1">
      <formula>K96&lt;0</formula>
    </cfRule>
  </conditionalFormatting>
  <conditionalFormatting sqref="H96:H97 H100">
    <cfRule type="expression" dxfId="151" priority="165" stopIfTrue="1">
      <formula>K96&lt;0</formula>
    </cfRule>
  </conditionalFormatting>
  <conditionalFormatting sqref="I96:I97 I100 I77:I78 I80 I61:I63 I70:I71">
    <cfRule type="expression" dxfId="150" priority="164" stopIfTrue="1">
      <formula>K61&lt;0</formula>
    </cfRule>
  </conditionalFormatting>
  <conditionalFormatting sqref="K92">
    <cfRule type="expression" dxfId="149" priority="161" stopIfTrue="1">
      <formula>Q92="1"</formula>
    </cfRule>
    <cfRule type="expression" dxfId="148" priority="162" stopIfTrue="1">
      <formula>Q92="3"</formula>
    </cfRule>
    <cfRule type="expression" dxfId="147" priority="163" stopIfTrue="1">
      <formula>K92&lt;0</formula>
    </cfRule>
  </conditionalFormatting>
  <conditionalFormatting sqref="N80">
    <cfRule type="expression" dxfId="146" priority="160" stopIfTrue="1">
      <formula>K80&lt;0</formula>
    </cfRule>
  </conditionalFormatting>
  <conditionalFormatting sqref="E80">
    <cfRule type="expression" dxfId="145" priority="157" stopIfTrue="1">
      <formula>O80="1"</formula>
    </cfRule>
    <cfRule type="expression" dxfId="144" priority="158" stopIfTrue="1">
      <formula>O80="2"</formula>
    </cfRule>
    <cfRule type="expression" dxfId="143" priority="159" stopIfTrue="1">
      <formula>K80&lt;0</formula>
    </cfRule>
  </conditionalFormatting>
  <conditionalFormatting sqref="F80">
    <cfRule type="expression" dxfId="142" priority="156" stopIfTrue="1">
      <formula>K80&lt;0</formula>
    </cfRule>
  </conditionalFormatting>
  <conditionalFormatting sqref="G80">
    <cfRule type="expression" dxfId="141" priority="155" stopIfTrue="1">
      <formula>K80&lt;0</formula>
    </cfRule>
  </conditionalFormatting>
  <conditionalFormatting sqref="H80">
    <cfRule type="expression" dxfId="140" priority="154" stopIfTrue="1">
      <formula>K80&lt;0</formula>
    </cfRule>
  </conditionalFormatting>
  <conditionalFormatting sqref="K80:K81">
    <cfRule type="expression" dxfId="139" priority="151" stopIfTrue="1">
      <formula>Q80="1"</formula>
    </cfRule>
    <cfRule type="expression" dxfId="138" priority="152" stopIfTrue="1">
      <formula>Q80="3"</formula>
    </cfRule>
    <cfRule type="expression" dxfId="137" priority="153" stopIfTrue="1">
      <formula>K80&lt;0</formula>
    </cfRule>
  </conditionalFormatting>
  <conditionalFormatting sqref="M80">
    <cfRule type="expression" dxfId="136" priority="150" stopIfTrue="1">
      <formula>K80&lt;0</formula>
    </cfRule>
  </conditionalFormatting>
  <conditionalFormatting sqref="K82">
    <cfRule type="expression" dxfId="135" priority="147" stopIfTrue="1">
      <formula>Q82="1"</formula>
    </cfRule>
    <cfRule type="expression" dxfId="134" priority="148" stopIfTrue="1">
      <formula>Q82="3"</formula>
    </cfRule>
    <cfRule type="expression" dxfId="133" priority="149" stopIfTrue="1">
      <formula>K82&lt;0</formula>
    </cfRule>
  </conditionalFormatting>
  <conditionalFormatting sqref="K83">
    <cfRule type="expression" dxfId="132" priority="144" stopIfTrue="1">
      <formula>Q83="1"</formula>
    </cfRule>
    <cfRule type="expression" dxfId="131" priority="145" stopIfTrue="1">
      <formula>Q83="3"</formula>
    </cfRule>
    <cfRule type="expression" dxfId="130" priority="146" stopIfTrue="1">
      <formula>K83&lt;0</formula>
    </cfRule>
  </conditionalFormatting>
  <conditionalFormatting sqref="K84">
    <cfRule type="expression" dxfId="129" priority="141" stopIfTrue="1">
      <formula>Q84="1"</formula>
    </cfRule>
    <cfRule type="expression" dxfId="128" priority="142" stopIfTrue="1">
      <formula>Q84="3"</formula>
    </cfRule>
    <cfRule type="expression" dxfId="127" priority="143" stopIfTrue="1">
      <formula>K84&lt;0</formula>
    </cfRule>
  </conditionalFormatting>
  <conditionalFormatting sqref="F98">
    <cfRule type="expression" dxfId="126" priority="140" stopIfTrue="1">
      <formula>K98&lt;0</formula>
    </cfRule>
  </conditionalFormatting>
  <conditionalFormatting sqref="G98">
    <cfRule type="expression" dxfId="125" priority="139" stopIfTrue="1">
      <formula>K98&lt;0</formula>
    </cfRule>
  </conditionalFormatting>
  <conditionalFormatting sqref="H98">
    <cfRule type="expression" dxfId="124" priority="138" stopIfTrue="1">
      <formula>K98&lt;0</formula>
    </cfRule>
  </conditionalFormatting>
  <conditionalFormatting sqref="I98">
    <cfRule type="expression" dxfId="123" priority="137" stopIfTrue="1">
      <formula>K98&lt;0</formula>
    </cfRule>
  </conditionalFormatting>
  <conditionalFormatting sqref="K98">
    <cfRule type="expression" dxfId="122" priority="134" stopIfTrue="1">
      <formula>Q98="1"</formula>
    </cfRule>
    <cfRule type="expression" dxfId="121" priority="135" stopIfTrue="1">
      <formula>Q98="3"</formula>
    </cfRule>
    <cfRule type="expression" dxfId="120" priority="136" stopIfTrue="1">
      <formula>K98&lt;0</formula>
    </cfRule>
  </conditionalFormatting>
  <conditionalFormatting sqref="K106:K109">
    <cfRule type="expression" dxfId="119" priority="120" stopIfTrue="1">
      <formula>Q106="1"</formula>
    </cfRule>
    <cfRule type="expression" dxfId="118" priority="121" stopIfTrue="1">
      <formula>Q106="3"</formula>
    </cfRule>
    <cfRule type="expression" dxfId="117" priority="122" stopIfTrue="1">
      <formula>K106&lt;0</formula>
    </cfRule>
  </conditionalFormatting>
  <conditionalFormatting sqref="F105">
    <cfRule type="expression" dxfId="116" priority="133" stopIfTrue="1">
      <formula>K105&lt;0</formula>
    </cfRule>
  </conditionalFormatting>
  <conditionalFormatting sqref="G105">
    <cfRule type="expression" dxfId="115" priority="132" stopIfTrue="1">
      <formula>K105&lt;0</formula>
    </cfRule>
  </conditionalFormatting>
  <conditionalFormatting sqref="H105">
    <cfRule type="expression" dxfId="114" priority="131" stopIfTrue="1">
      <formula>K105&lt;0</formula>
    </cfRule>
  </conditionalFormatting>
  <conditionalFormatting sqref="I105">
    <cfRule type="expression" dxfId="113" priority="130" stopIfTrue="1">
      <formula>K105&lt;0</formula>
    </cfRule>
  </conditionalFormatting>
  <conditionalFormatting sqref="K105">
    <cfRule type="expression" dxfId="112" priority="127" stopIfTrue="1">
      <formula>Q105="1"</formula>
    </cfRule>
    <cfRule type="expression" dxfId="111" priority="128" stopIfTrue="1">
      <formula>Q105="3"</formula>
    </cfRule>
    <cfRule type="expression" dxfId="110" priority="129" stopIfTrue="1">
      <formula>K105&lt;0</formula>
    </cfRule>
  </conditionalFormatting>
  <conditionalFormatting sqref="F106">
    <cfRule type="expression" dxfId="109" priority="126" stopIfTrue="1">
      <formula>K106&lt;0</formula>
    </cfRule>
  </conditionalFormatting>
  <conditionalFormatting sqref="G106">
    <cfRule type="expression" dxfId="108" priority="125" stopIfTrue="1">
      <formula>K106&lt;0</formula>
    </cfRule>
  </conditionalFormatting>
  <conditionalFormatting sqref="H106">
    <cfRule type="expression" dxfId="107" priority="124" stopIfTrue="1">
      <formula>K106&lt;0</formula>
    </cfRule>
  </conditionalFormatting>
  <conditionalFormatting sqref="I106">
    <cfRule type="expression" dxfId="106" priority="123" stopIfTrue="1">
      <formula>K106&lt;0</formula>
    </cfRule>
  </conditionalFormatting>
  <conditionalFormatting sqref="F107">
    <cfRule type="expression" dxfId="105" priority="119" stopIfTrue="1">
      <formula>K107&lt;0</formula>
    </cfRule>
  </conditionalFormatting>
  <conditionalFormatting sqref="G107">
    <cfRule type="expression" dxfId="104" priority="118" stopIfTrue="1">
      <formula>K107&lt;0</formula>
    </cfRule>
  </conditionalFormatting>
  <conditionalFormatting sqref="H107">
    <cfRule type="expression" dxfId="103" priority="117" stopIfTrue="1">
      <formula>K107&lt;0</formula>
    </cfRule>
  </conditionalFormatting>
  <conditionalFormatting sqref="I107">
    <cfRule type="expression" dxfId="102" priority="116" stopIfTrue="1">
      <formula>K107&lt;0</formula>
    </cfRule>
  </conditionalFormatting>
  <conditionalFormatting sqref="F108">
    <cfRule type="expression" dxfId="101" priority="115" stopIfTrue="1">
      <formula>K108&lt;0</formula>
    </cfRule>
  </conditionalFormatting>
  <conditionalFormatting sqref="G108">
    <cfRule type="expression" dxfId="100" priority="114" stopIfTrue="1">
      <formula>K108&lt;0</formula>
    </cfRule>
  </conditionalFormatting>
  <conditionalFormatting sqref="H108">
    <cfRule type="expression" dxfId="99" priority="113" stopIfTrue="1">
      <formula>K108&lt;0</formula>
    </cfRule>
  </conditionalFormatting>
  <conditionalFormatting sqref="I108">
    <cfRule type="expression" dxfId="98" priority="112" stopIfTrue="1">
      <formula>K108&lt;0</formula>
    </cfRule>
  </conditionalFormatting>
  <conditionalFormatting sqref="F109">
    <cfRule type="expression" dxfId="97" priority="111" stopIfTrue="1">
      <formula>K109&lt;0</formula>
    </cfRule>
  </conditionalFormatting>
  <conditionalFormatting sqref="G109">
    <cfRule type="expression" dxfId="96" priority="110" stopIfTrue="1">
      <formula>K109&lt;0</formula>
    </cfRule>
  </conditionalFormatting>
  <conditionalFormatting sqref="H109">
    <cfRule type="expression" dxfId="95" priority="109" stopIfTrue="1">
      <formula>K109&lt;0</formula>
    </cfRule>
  </conditionalFormatting>
  <conditionalFormatting sqref="I109">
    <cfRule type="expression" dxfId="94" priority="108" stopIfTrue="1">
      <formula>K109&lt;0</formula>
    </cfRule>
  </conditionalFormatting>
  <conditionalFormatting sqref="K110">
    <cfRule type="expression" dxfId="93" priority="105" stopIfTrue="1">
      <formula>Q110="1"</formula>
    </cfRule>
    <cfRule type="expression" dxfId="92" priority="106" stopIfTrue="1">
      <formula>Q110="3"</formula>
    </cfRule>
    <cfRule type="expression" dxfId="91" priority="107" stopIfTrue="1">
      <formula>K110&lt;0</formula>
    </cfRule>
  </conditionalFormatting>
  <conditionalFormatting sqref="K111">
    <cfRule type="expression" dxfId="90" priority="102" stopIfTrue="1">
      <formula>Q111="1"</formula>
    </cfRule>
    <cfRule type="expression" dxfId="89" priority="103" stopIfTrue="1">
      <formula>Q111="3"</formula>
    </cfRule>
    <cfRule type="expression" dxfId="88" priority="104" stopIfTrue="1">
      <formula>K111&lt;0</formula>
    </cfRule>
  </conditionalFormatting>
  <conditionalFormatting sqref="K133">
    <cfRule type="expression" dxfId="87" priority="99" stopIfTrue="1">
      <formula>Q133="1"</formula>
    </cfRule>
    <cfRule type="expression" dxfId="86" priority="100" stopIfTrue="1">
      <formula>Q133="3"</formula>
    </cfRule>
    <cfRule type="expression" dxfId="85" priority="101" stopIfTrue="1">
      <formula>K133&lt;0</formula>
    </cfRule>
  </conditionalFormatting>
  <conditionalFormatting sqref="K134:K135">
    <cfRule type="expression" dxfId="84" priority="96" stopIfTrue="1">
      <formula>Q134="1"</formula>
    </cfRule>
    <cfRule type="expression" dxfId="83" priority="97" stopIfTrue="1">
      <formula>Q134="3"</formula>
    </cfRule>
    <cfRule type="expression" dxfId="82" priority="98" stopIfTrue="1">
      <formula>K134&lt;0</formula>
    </cfRule>
  </conditionalFormatting>
  <conditionalFormatting sqref="K161">
    <cfRule type="expression" dxfId="81" priority="90" stopIfTrue="1">
      <formula>Q161="1"</formula>
    </cfRule>
    <cfRule type="expression" dxfId="80" priority="91" stopIfTrue="1">
      <formula>Q161="3"</formula>
    </cfRule>
    <cfRule type="expression" dxfId="79" priority="92" stopIfTrue="1">
      <formula>K161&lt;0</formula>
    </cfRule>
  </conditionalFormatting>
  <conditionalFormatting sqref="K141">
    <cfRule type="expression" dxfId="78" priority="93" stopIfTrue="1">
      <formula>Q141="1"</formula>
    </cfRule>
    <cfRule type="expression" dxfId="77" priority="94" stopIfTrue="1">
      <formula>Q141="3"</formula>
    </cfRule>
    <cfRule type="expression" dxfId="76" priority="95" stopIfTrue="1">
      <formula>K141&lt;0</formula>
    </cfRule>
  </conditionalFormatting>
  <conditionalFormatting sqref="K145:K149">
    <cfRule type="expression" dxfId="75" priority="84" stopIfTrue="1">
      <formula>Q145="1"</formula>
    </cfRule>
    <cfRule type="expression" dxfId="74" priority="85" stopIfTrue="1">
      <formula>Q145="3"</formula>
    </cfRule>
    <cfRule type="expression" dxfId="73" priority="86" stopIfTrue="1">
      <formula>K145&lt;0</formula>
    </cfRule>
  </conditionalFormatting>
  <conditionalFormatting sqref="E161">
    <cfRule type="expression" dxfId="72" priority="81" stopIfTrue="1">
      <formula>O161="1"</formula>
    </cfRule>
    <cfRule type="expression" dxfId="71" priority="82" stopIfTrue="1">
      <formula>O161="2"</formula>
    </cfRule>
    <cfRule type="expression" dxfId="70" priority="83" stopIfTrue="1">
      <formula>K161&lt;0</formula>
    </cfRule>
  </conditionalFormatting>
  <conditionalFormatting sqref="F125 F130">
    <cfRule type="expression" dxfId="69" priority="78" stopIfTrue="1">
      <formula>K125="1"</formula>
    </cfRule>
    <cfRule type="expression" dxfId="68" priority="79" stopIfTrue="1">
      <formula>K125="3"</formula>
    </cfRule>
    <cfRule type="expression" dxfId="67" priority="80" stopIfTrue="1">
      <formula>F125&lt;0</formula>
    </cfRule>
  </conditionalFormatting>
  <conditionalFormatting sqref="K150:K154">
    <cfRule type="expression" dxfId="66" priority="72" stopIfTrue="1">
      <formula>Q150="1"</formula>
    </cfRule>
    <cfRule type="expression" dxfId="65" priority="73" stopIfTrue="1">
      <formula>Q150="3"</formula>
    </cfRule>
    <cfRule type="expression" dxfId="64" priority="74" stopIfTrue="1">
      <formula>K150&lt;0</formula>
    </cfRule>
  </conditionalFormatting>
  <conditionalFormatting sqref="N63">
    <cfRule type="expression" dxfId="63" priority="71" stopIfTrue="1">
      <formula>K63&lt;0</formula>
    </cfRule>
  </conditionalFormatting>
  <conditionalFormatting sqref="E63">
    <cfRule type="expression" dxfId="62" priority="68" stopIfTrue="1">
      <formula>O63="1"</formula>
    </cfRule>
    <cfRule type="expression" dxfId="61" priority="69" stopIfTrue="1">
      <formula>O63="2"</formula>
    </cfRule>
    <cfRule type="expression" dxfId="60" priority="70" stopIfTrue="1">
      <formula>K63&lt;0</formula>
    </cfRule>
  </conditionalFormatting>
  <conditionalFormatting sqref="F63">
    <cfRule type="expression" dxfId="59" priority="67" stopIfTrue="1">
      <formula>K63&lt;0</formula>
    </cfRule>
  </conditionalFormatting>
  <conditionalFormatting sqref="G63">
    <cfRule type="expression" dxfId="58" priority="66" stopIfTrue="1">
      <formula>K63&lt;0</formula>
    </cfRule>
  </conditionalFormatting>
  <conditionalFormatting sqref="H63">
    <cfRule type="expression" dxfId="57" priority="65" stopIfTrue="1">
      <formula>K63&lt;0</formula>
    </cfRule>
  </conditionalFormatting>
  <conditionalFormatting sqref="K63:K64">
    <cfRule type="expression" dxfId="56" priority="62" stopIfTrue="1">
      <formula>Q63="1"</formula>
    </cfRule>
    <cfRule type="expression" dxfId="55" priority="63" stopIfTrue="1">
      <formula>Q63="3"</formula>
    </cfRule>
    <cfRule type="expression" dxfId="54" priority="64" stopIfTrue="1">
      <formula>K63&lt;0</formula>
    </cfRule>
  </conditionalFormatting>
  <conditionalFormatting sqref="M63">
    <cfRule type="expression" dxfId="53" priority="61" stopIfTrue="1">
      <formula>K63&lt;0</formula>
    </cfRule>
  </conditionalFormatting>
  <conditionalFormatting sqref="K65">
    <cfRule type="expression" dxfId="52" priority="58" stopIfTrue="1">
      <formula>Q65="1"</formula>
    </cfRule>
    <cfRule type="expression" dxfId="51" priority="59" stopIfTrue="1">
      <formula>Q65="3"</formula>
    </cfRule>
    <cfRule type="expression" dxfId="50" priority="60" stopIfTrue="1">
      <formula>K65&lt;0</formula>
    </cfRule>
  </conditionalFormatting>
  <conditionalFormatting sqref="N70:N71">
    <cfRule type="expression" dxfId="49" priority="57" stopIfTrue="1">
      <formula>K70&lt;0</formula>
    </cfRule>
  </conditionalFormatting>
  <conditionalFormatting sqref="E70:E71">
    <cfRule type="expression" dxfId="48" priority="54" stopIfTrue="1">
      <formula>O70="1"</formula>
    </cfRule>
    <cfRule type="expression" dxfId="47" priority="55" stopIfTrue="1">
      <formula>O70="2"</formula>
    </cfRule>
    <cfRule type="expression" dxfId="46" priority="56" stopIfTrue="1">
      <formula>K70&lt;0</formula>
    </cfRule>
  </conditionalFormatting>
  <conditionalFormatting sqref="F70:F71">
    <cfRule type="expression" dxfId="45" priority="53" stopIfTrue="1">
      <formula>K70&lt;0</formula>
    </cfRule>
  </conditionalFormatting>
  <conditionalFormatting sqref="G70:G71">
    <cfRule type="expression" dxfId="44" priority="52" stopIfTrue="1">
      <formula>K70&lt;0</formula>
    </cfRule>
  </conditionalFormatting>
  <conditionalFormatting sqref="H70:H71">
    <cfRule type="expression" dxfId="43" priority="51" stopIfTrue="1">
      <formula>K70&lt;0</formula>
    </cfRule>
  </conditionalFormatting>
  <conditionalFormatting sqref="K70:K71">
    <cfRule type="expression" dxfId="42" priority="48" stopIfTrue="1">
      <formula>Q70="1"</formula>
    </cfRule>
    <cfRule type="expression" dxfId="41" priority="49" stopIfTrue="1">
      <formula>Q70="3"</formula>
    </cfRule>
    <cfRule type="expression" dxfId="40" priority="50" stopIfTrue="1">
      <formula>K70&lt;0</formula>
    </cfRule>
  </conditionalFormatting>
  <conditionalFormatting sqref="M70:M71">
    <cfRule type="expression" dxfId="39" priority="47" stopIfTrue="1">
      <formula>K70&lt;0</formula>
    </cfRule>
  </conditionalFormatting>
  <conditionalFormatting sqref="K85">
    <cfRule type="expression" dxfId="38" priority="41" stopIfTrue="1">
      <formula>Q85="1"</formula>
    </cfRule>
    <cfRule type="expression" dxfId="37" priority="42" stopIfTrue="1">
      <formula>Q85="3"</formula>
    </cfRule>
    <cfRule type="expression" dxfId="36" priority="43" stopIfTrue="1">
      <formula>K85&lt;0</formula>
    </cfRule>
  </conditionalFormatting>
  <conditionalFormatting sqref="K86">
    <cfRule type="expression" dxfId="35" priority="38" stopIfTrue="1">
      <formula>Q86="1"</formula>
    </cfRule>
    <cfRule type="expression" dxfId="34" priority="39" stopIfTrue="1">
      <formula>Q86="3"</formula>
    </cfRule>
    <cfRule type="expression" dxfId="33" priority="40" stopIfTrue="1">
      <formula>K86&lt;0</formula>
    </cfRule>
  </conditionalFormatting>
  <conditionalFormatting sqref="F85">
    <cfRule type="expression" dxfId="32" priority="37" stopIfTrue="1">
      <formula>K85&lt;0</formula>
    </cfRule>
  </conditionalFormatting>
  <conditionalFormatting sqref="K131">
    <cfRule type="expression" dxfId="31" priority="34" stopIfTrue="1">
      <formula>Q131="1"</formula>
    </cfRule>
    <cfRule type="expression" dxfId="30" priority="35" stopIfTrue="1">
      <formula>Q131="3"</formula>
    </cfRule>
    <cfRule type="expression" dxfId="29" priority="36" stopIfTrue="1">
      <formula>K131&lt;0</formula>
    </cfRule>
  </conditionalFormatting>
  <conditionalFormatting sqref="F104">
    <cfRule type="expression" dxfId="28" priority="33" stopIfTrue="1">
      <formula>K104&lt;0</formula>
    </cfRule>
  </conditionalFormatting>
  <conditionalFormatting sqref="G104">
    <cfRule type="expression" dxfId="27" priority="32" stopIfTrue="1">
      <formula>K104&lt;0</formula>
    </cfRule>
  </conditionalFormatting>
  <conditionalFormatting sqref="H104">
    <cfRule type="expression" dxfId="26" priority="31" stopIfTrue="1">
      <formula>K104&lt;0</formula>
    </cfRule>
  </conditionalFormatting>
  <conditionalFormatting sqref="I104">
    <cfRule type="expression" dxfId="25" priority="30" stopIfTrue="1">
      <formula>K104&lt;0</formula>
    </cfRule>
  </conditionalFormatting>
  <conditionalFormatting sqref="K104">
    <cfRule type="expression" dxfId="24" priority="27" stopIfTrue="1">
      <formula>Q104="1"</formula>
    </cfRule>
    <cfRule type="expression" dxfId="23" priority="28" stopIfTrue="1">
      <formula>Q104="3"</formula>
    </cfRule>
    <cfRule type="expression" dxfId="22" priority="29" stopIfTrue="1">
      <formula>K104&lt;0</formula>
    </cfRule>
  </conditionalFormatting>
  <conditionalFormatting sqref="K126">
    <cfRule type="expression" dxfId="21" priority="24" stopIfTrue="1">
      <formula>Q126="1"</formula>
    </cfRule>
    <cfRule type="expression" dxfId="20" priority="25" stopIfTrue="1">
      <formula>Q126="3"</formula>
    </cfRule>
    <cfRule type="expression" dxfId="19" priority="26" stopIfTrue="1">
      <formula>K126&lt;0</formula>
    </cfRule>
  </conditionalFormatting>
  <conditionalFormatting sqref="K138:K140">
    <cfRule type="expression" dxfId="18" priority="21" stopIfTrue="1">
      <formula>Q138="1"</formula>
    </cfRule>
    <cfRule type="expression" dxfId="17" priority="22" stopIfTrue="1">
      <formula>Q138="3"</formula>
    </cfRule>
    <cfRule type="expression" dxfId="16" priority="23" stopIfTrue="1">
      <formula>K138&lt;0</formula>
    </cfRule>
  </conditionalFormatting>
  <conditionalFormatting sqref="K137">
    <cfRule type="expression" dxfId="15" priority="18" stopIfTrue="1">
      <formula>Q137="1"</formula>
    </cfRule>
    <cfRule type="expression" dxfId="14" priority="19" stopIfTrue="1">
      <formula>Q137="3"</formula>
    </cfRule>
    <cfRule type="expression" dxfId="13" priority="20" stopIfTrue="1">
      <formula>K137&lt;0</formula>
    </cfRule>
  </conditionalFormatting>
  <conditionalFormatting sqref="F99">
    <cfRule type="expression" dxfId="12" priority="17" stopIfTrue="1">
      <formula>K99&lt;0</formula>
    </cfRule>
  </conditionalFormatting>
  <conditionalFormatting sqref="G99">
    <cfRule type="expression" dxfId="11" priority="16" stopIfTrue="1">
      <formula>K99&lt;0</formula>
    </cfRule>
  </conditionalFormatting>
  <conditionalFormatting sqref="H99">
    <cfRule type="expression" dxfId="10" priority="15" stopIfTrue="1">
      <formula>K99&lt;0</formula>
    </cfRule>
  </conditionalFormatting>
  <conditionalFormatting sqref="I99">
    <cfRule type="expression" dxfId="9" priority="14" stopIfTrue="1">
      <formula>K99&lt;0</formula>
    </cfRule>
  </conditionalFormatting>
  <conditionalFormatting sqref="K99">
    <cfRule type="expression" dxfId="8" priority="11" stopIfTrue="1">
      <formula>Q99="1"</formula>
    </cfRule>
    <cfRule type="expression" dxfId="7" priority="12" stopIfTrue="1">
      <formula>Q99="3"</formula>
    </cfRule>
    <cfRule type="expression" dxfId="6" priority="13" stopIfTrue="1">
      <formula>K99&lt;0</formula>
    </cfRule>
  </conditionalFormatting>
  <conditionalFormatting sqref="L77:L79 L61:L62">
    <cfRule type="expression" dxfId="5" priority="10" stopIfTrue="1">
      <formula>J61&lt;0</formula>
    </cfRule>
  </conditionalFormatting>
  <conditionalFormatting sqref="L80">
    <cfRule type="expression" dxfId="4" priority="9" stopIfTrue="1">
      <formula>J80&lt;0</formula>
    </cfRule>
  </conditionalFormatting>
  <conditionalFormatting sqref="L63">
    <cfRule type="expression" dxfId="3" priority="8" stopIfTrue="1">
      <formula>J63&lt;0</formula>
    </cfRule>
  </conditionalFormatting>
  <conditionalFormatting sqref="K132">
    <cfRule type="expression" dxfId="2" priority="1" stopIfTrue="1">
      <formula>Q132="1"</formula>
    </cfRule>
    <cfRule type="expression" dxfId="1" priority="2" stopIfTrue="1">
      <formula>Q132="3"</formula>
    </cfRule>
    <cfRule type="expression" dxfId="0" priority="3" stopIfTrue="1">
      <formula>K132&lt;0</formula>
    </cfRule>
  </conditionalFormatting>
  <pageMargins left="0.59055118110236227" right="0" top="0.59055118110236227" bottom="0.59055118110236227" header="0.31496062992125984" footer="0.39370078740157483"/>
  <pageSetup paperSize="9" scale="80" fitToHeight="0" orientation="landscape" r:id="rId1"/>
  <headerFooter alignWithMargins="0">
    <oddHeader>&amp;CPiattaforma Ambulanti Carne - Lotto 1.03 - stato consistenza lavori eseguiti&amp;Rstima &amp;A</oddHeader>
    <oddFooter>&amp;L&amp;D&amp;R&amp;P/&amp;N</oddFooter>
  </headerFooter>
  <ignoredErrors>
    <ignoredError sqref="Q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J10" sqref="J10"/>
    </sheetView>
  </sheetViews>
  <sheetFormatPr defaultColWidth="9.28515625" defaultRowHeight="10.5" customHeight="1" x14ac:dyDescent="0.2"/>
  <sheetData>
    <row r="1" spans="1:3" ht="10.5" customHeight="1" x14ac:dyDescent="0.2">
      <c r="A1" t="s">
        <v>3</v>
      </c>
      <c r="B1">
        <v>4</v>
      </c>
      <c r="C1">
        <v>0</v>
      </c>
    </row>
    <row r="2" spans="1:3" ht="10.5" customHeight="1" x14ac:dyDescent="0.2">
      <c r="A2" t="s">
        <v>2</v>
      </c>
    </row>
    <row r="3" spans="1:3" ht="10.5" customHeight="1" x14ac:dyDescent="0.2">
      <c r="A3" t="s">
        <v>1</v>
      </c>
    </row>
    <row r="4" spans="1:3" ht="10.5" customHeight="1" x14ac:dyDescent="0.2">
      <c r="A4" t="s">
        <v>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scavi e sbancamenti</vt:lpstr>
      <vt:lpstr>'scavi e sbancamenti'!Area_stampa</vt:lpstr>
      <vt:lpstr>'scavi e sbancamenti'!Titoli_stampa</vt:lpstr>
    </vt:vector>
  </TitlesOfParts>
  <Company>ACCA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ACCA</dc:creator>
  <cp:lastModifiedBy>Andrea Poloni</cp:lastModifiedBy>
  <cp:lastPrinted>2015-03-13T17:03:14Z</cp:lastPrinted>
  <dcterms:created xsi:type="dcterms:W3CDTF">2005-07-14T10:38:54Z</dcterms:created>
  <dcterms:modified xsi:type="dcterms:W3CDTF">2015-03-13T17:03:20Z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olution ID">
    <vt:lpwstr>None</vt:lpwstr>
  </property>
</Properties>
</file>