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0" yWindow="0" windowWidth="19440" windowHeight="8652" tabRatio="483"/>
  </bookViews>
  <sheets>
    <sheet name="adeguamento soletta vespaio" sheetId="1" r:id="rId1"/>
    <sheet name="Dati" sheetId="2" state="veryHidden" r:id="rId2"/>
  </sheets>
  <definedNames>
    <definedName name="_xlnm._FilterDatabase" localSheetId="0" hidden="1">'adeguamento soletta vespaio'!$B$3:$R$3</definedName>
    <definedName name="_xlnm.Print_Area" localSheetId="0">'adeguamento soletta vespaio'!$B$1:$R$64</definedName>
    <definedName name="_xlnm.Print_Titles" localSheetId="0">'adeguamento soletta vespaio'!$2:$3</definedName>
  </definedNames>
  <calcPr calcId="152511"/>
</workbook>
</file>

<file path=xl/calcChain.xml><?xml version="1.0" encoding="utf-8"?>
<calcChain xmlns="http://schemas.openxmlformats.org/spreadsheetml/2006/main">
  <c r="R55" i="1" l="1"/>
  <c r="O55" i="1"/>
  <c r="R57" i="1" l="1"/>
  <c r="P53" i="1" l="1"/>
  <c r="M53" i="1"/>
  <c r="P45" i="1"/>
  <c r="M45" i="1"/>
  <c r="P39" i="1"/>
  <c r="M39" i="1"/>
  <c r="P32" i="1"/>
  <c r="M32" i="1"/>
  <c r="P25" i="1"/>
  <c r="M25" i="1"/>
  <c r="P18" i="1"/>
  <c r="M18" i="1"/>
  <c r="P11" i="1"/>
  <c r="M11" i="1"/>
  <c r="K50" i="1" l="1"/>
  <c r="K53" i="1" s="1"/>
  <c r="K49" i="1"/>
  <c r="K43" i="1"/>
  <c r="K44" i="1" s="1"/>
  <c r="Q44" i="1" l="1"/>
  <c r="Q53" i="1"/>
  <c r="N53" i="1"/>
  <c r="K52" i="1"/>
  <c r="Q52" i="1" s="1"/>
  <c r="N44" i="1"/>
  <c r="N45" i="1" l="1"/>
  <c r="Q45" i="1"/>
  <c r="N52" i="1"/>
  <c r="E55" i="1" l="1"/>
  <c r="Q54" i="1"/>
  <c r="Q37" i="1"/>
  <c r="K36" i="1"/>
  <c r="K38" i="1" s="1"/>
  <c r="Q35" i="1"/>
  <c r="Q34" i="1"/>
  <c r="Q30" i="1"/>
  <c r="K29" i="1"/>
  <c r="K31" i="1" s="1"/>
  <c r="Q28" i="1"/>
  <c r="Q27" i="1"/>
  <c r="K22" i="1"/>
  <c r="K24" i="1" s="1"/>
  <c r="Q19" i="1"/>
  <c r="K15" i="1"/>
  <c r="K17" i="1" s="1"/>
  <c r="K8" i="1"/>
  <c r="K10" i="1" s="1"/>
  <c r="Q4" i="1"/>
  <c r="Q17" i="1" l="1"/>
  <c r="K18" i="1"/>
  <c r="K39" i="1"/>
  <c r="Q38" i="1"/>
  <c r="Q24" i="1"/>
  <c r="K25" i="1"/>
  <c r="K32" i="1"/>
  <c r="Q31" i="1"/>
  <c r="Q10" i="1"/>
  <c r="K11" i="1"/>
  <c r="N24" i="1"/>
  <c r="N38" i="1"/>
  <c r="N10" i="1"/>
  <c r="N31" i="1"/>
  <c r="N17" i="1"/>
  <c r="Q29" i="1"/>
  <c r="Q36" i="1"/>
  <c r="N32" i="1" l="1"/>
  <c r="Q32" i="1"/>
  <c r="Q39" i="1"/>
  <c r="N39" i="1"/>
  <c r="N11" i="1"/>
  <c r="Q11" i="1"/>
  <c r="N25" i="1"/>
  <c r="Q25" i="1"/>
  <c r="Q18" i="1"/>
  <c r="N18" i="1"/>
  <c r="O57" i="1" l="1"/>
  <c r="O59" i="1" l="1"/>
  <c r="O60" i="1" l="1"/>
  <c r="O63" i="1" s="1"/>
  <c r="O61" i="1" l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<sst xmlns="http://schemas.openxmlformats.org/spreadsheetml/2006/main" count="106" uniqueCount="78">
  <si>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</si>
  <si>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</si>
  <si>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</si>
  <si>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</si>
  <si>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</si>
  <si>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DESIGNAZIONE DEI LAVORI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</si>
  <si>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</si>
  <si>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</si>
  <si>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</si>
  <si>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</si>
  <si>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</si>
  <si>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</si>
  <si>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</si>
  <si>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</si>
  <si>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</si>
  <si>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</si>
  <si>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</si>
  <si>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</si>
  <si>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m³</t>
  </si>
  <si>
    <t>SOMMANO kg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</si>
  <si>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</si>
  <si>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</si>
  <si>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</si>
  <si>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</si>
  <si>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</si>
  <si>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</si>
  <si>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</si>
  <si>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</si>
  <si>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</si>
  <si>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</si>
  <si>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</si>
  <si>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</si>
  <si>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</si>
  <si>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</si>
  <si>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</si>
  <si>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</si>
  <si>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 xml:space="preserve">TOTALE ONERI INTERNI DELLA SICUREZZA </t>
  </si>
  <si>
    <t>IMPORTO COMPLESSIVO DELL'OPERA</t>
  </si>
  <si>
    <t xml:space="preserve">IMPORTO LAVORI SOGGETTI A RIBASSO D'ASTA </t>
  </si>
  <si>
    <t>€</t>
  </si>
  <si>
    <t>0,02</t>
  </si>
  <si>
    <t>YA.1.E.03.02.02</t>
  </si>
  <si>
    <t>m³</t>
  </si>
  <si>
    <t>kg</t>
  </si>
  <si>
    <t>1C.04.150.0010.b</t>
  </si>
  <si>
    <t>Fondazioni armate in conglomerato cementizio (plinti, travi rovesce, platee), realizzate mediante getto, con l'ausilio di gru o qualsiasi altro mezzo di movimentazione, di calcestruzzo confezionato in impianto di betonaggio, con inerti ad assortimento granulometrico adeguato alla particolare destinazione del getto e diametro massimo degli stessi pari a 31,5 mm, compresa la vibratura, esclusi i casseri ed il ferro; resistenza: - Rck = 35 N/mm² - esposizione XC1 o XC2 - consistenza S3</t>
  </si>
  <si>
    <t>1C.04.370.0010</t>
  </si>
  <si>
    <t>Sovrapprezzo ai calcestruzzi in opera (da 1C.04.050 a 1C.04.300) per lo scarico di conglomerato cementizio preconfezionato effettuato con l'utilizzo di pompa, in aggiunta alla normale esecuzione del getto con l'ausilio di gru o altro mezzo di sollevamento</t>
  </si>
  <si>
    <t>1C.04.350.0030.a</t>
  </si>
  <si>
    <t xml:space="preserve">Riferimento prezziario Comune di Milano edizione 2011 / 2013 </t>
  </si>
  <si>
    <t>totale scontato (50,999%)</t>
  </si>
  <si>
    <t>1C.04.450.0020</t>
  </si>
  <si>
    <t>Rete di acciaio elettrosaldata in opera compreso tagli, sfridi, legature</t>
  </si>
  <si>
    <t>massetto pavimentazione (diam. 6 maglia 20 x 20)</t>
  </si>
  <si>
    <t>soletta su vespaio aerato (extra spessore)</t>
  </si>
  <si>
    <t>1C.05.500.0020.e</t>
  </si>
  <si>
    <t>Formazione di vespaio formato da un sottofondo di appoggio degli elementi in plastica dello spessore di cm 8 con calcestruzzo Rck = 15 N/mm³, posa degli elementi in plastica a perdere nelle varie altezze, getto di riempimento con calcestruzzo Rck 25 N/mm², fino a costituire una solettina superiore dello spessore minimo di 3 cm. Esclusa eventuale armatura in ferro e i bordi di contenimento se necessari. Comprese tutte le attività ed i materiali necessari a dare l'opera finita in ogni sua parte. - altezza elementi cm 60</t>
  </si>
  <si>
    <t>SOMMANO m²</t>
  </si>
  <si>
    <r>
      <t>m</t>
    </r>
    <r>
      <rPr>
        <sz val="8"/>
        <rFont val="Calibri"/>
        <family val="2"/>
      </rPr>
      <t>²</t>
    </r>
  </si>
  <si>
    <t>vespaio con igloo nella zona di passaggio tra punti vendita e area servizi igienici</t>
  </si>
  <si>
    <t>A 01</t>
  </si>
  <si>
    <t>A 02</t>
  </si>
  <si>
    <t>A 03</t>
  </si>
  <si>
    <t>A 04</t>
  </si>
  <si>
    <t>A 05</t>
  </si>
  <si>
    <t xml:space="preserve">utilizzo della pompa per getto magrone di tutta la platea </t>
  </si>
  <si>
    <t>1C.04.050.0010.b</t>
  </si>
  <si>
    <t>Sottofondazioni in conglomerato cementizio realizzate mediante getto, con l'ausilio di gru o qualsiasi altro mezzo di movimentazione, di calcestruzzo confezionato in impianto di betonaggio, con cemento 32.5 R ed inerti ad assortimento granulometrico adeguato alla particolare destinazione del getto; resistenza: - Rck = 20 N/mm² - esposizione X0 - consistenza S3</t>
  </si>
  <si>
    <t>A 06</t>
  </si>
  <si>
    <t>A 07</t>
  </si>
  <si>
    <t>area deposito bombole</t>
  </si>
  <si>
    <t>ADEGUAMENTO SOLETTA VESPAIO AERATO E ALTRE OPERE DI FONDAZIONE</t>
  </si>
  <si>
    <t>A</t>
  </si>
  <si>
    <t>Sovraprezzo alle opere in conglomerato cementizio per impiego di calcestruzzo preconfezionato di tipo diverso rispetto al tipo S3 considerato nei prezzi precedenti: classe di consistenza S4, fluido</t>
  </si>
  <si>
    <t>sottofondazione di pulizia e preparazione area deposito bombole</t>
  </si>
  <si>
    <t>OG1</t>
  </si>
  <si>
    <t>%
stato consist.</t>
  </si>
  <si>
    <t>quantità eseguita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</si>
</sst>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#,##0.00_ ;[Red]\-#,##0.00\ "/>
    <numFmt numFmtId="167" formatCode="#,##0.000_ ;\-#,##0.000\ "/>
    <numFmt numFmtId="168" formatCode="0.00_ ;[Red]\-0.00\ "/>
  </numFmts>
  <fonts count="12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sz val="6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8"/>
      <name val="Calibri"/>
      <family val="2"/>
    </font>
    <font>
      <b/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thin">
        <color indexed="57"/>
      </bottom>
      <diagonal/>
    </border>
    <border>
      <left/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 style="thin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double">
        <color indexed="57"/>
      </bottom>
      <diagonal/>
    </border>
    <border>
      <left/>
      <right/>
      <top style="thin">
        <color indexed="57"/>
      </top>
      <bottom style="double">
        <color indexed="57"/>
      </bottom>
      <diagonal/>
    </border>
    <border>
      <left/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  <border>
      <left style="thin">
        <color indexed="64"/>
      </left>
      <right/>
      <top style="double">
        <color indexed="57"/>
      </top>
      <bottom style="double">
        <color indexed="57"/>
      </bottom>
      <diagonal/>
    </border>
    <border>
      <left/>
      <right style="thin">
        <color indexed="64"/>
      </right>
      <top style="double">
        <color indexed="57"/>
      </top>
      <bottom style="double">
        <color indexed="57"/>
      </bottom>
      <diagonal/>
    </border>
  </borders>
  <cellStyleXfs count="2">
    <xf numFmtId="0" fontId="0" fillId="0" borderId="0"/>
    <xf numFmtId="0" fontId="9" fillId="0" borderId="0"/>
  </cellStyleXfs>
  <cellXfs count="196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49" fontId="0" fillId="0" borderId="0" xfId="0" applyNumberFormat="1" applyFill="1" applyBorder="1" applyAlignment="1">
      <alignment horizontal="left" vertical="top" wrapText="1"/>
    </xf>
    <xf numFmtId="2" fontId="0" fillId="0" borderId="0" xfId="0" applyNumberFormat="1" applyBorder="1" applyAlignment="1">
      <alignment horizontal="right" wrapText="1"/>
    </xf>
    <xf numFmtId="2" fontId="0" fillId="0" borderId="0" xfId="0" applyNumberFormat="1" applyBorder="1" applyAlignment="1">
      <alignment horizontal="center" wrapText="1"/>
    </xf>
    <xf numFmtId="2" fontId="5" fillId="0" borderId="0" xfId="0" applyNumberFormat="1" applyFont="1" applyFill="1" applyBorder="1"/>
    <xf numFmtId="49" fontId="5" fillId="0" borderId="0" xfId="0" applyNumberFormat="1" applyFont="1" applyFill="1" applyBorder="1"/>
    <xf numFmtId="164" fontId="5" fillId="0" borderId="0" xfId="0" applyNumberFormat="1" applyFont="1" applyBorder="1" applyAlignment="1">
      <alignment horizontal="justify" vertical="top" wrapText="1"/>
    </xf>
    <xf numFmtId="49" fontId="0" fillId="0" borderId="0" xfId="0" applyNumberFormat="1" applyFill="1" applyBorder="1"/>
    <xf numFmtId="2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3" xfId="0" applyNumberFormat="1" applyFon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49" fontId="2" fillId="0" borderId="12" xfId="0" applyNumberFormat="1" applyFont="1" applyFill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justify" vertical="top" wrapText="1"/>
    </xf>
    <xf numFmtId="0" fontId="6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164" fontId="5" fillId="0" borderId="16" xfId="0" applyNumberFormat="1" applyFont="1" applyBorder="1" applyAlignment="1">
      <alignment horizontal="justify" vertical="top" wrapText="1"/>
    </xf>
    <xf numFmtId="164" fontId="5" fillId="0" borderId="6" xfId="0" applyNumberFormat="1" applyFont="1" applyBorder="1" applyAlignment="1">
      <alignment horizontal="justify" vertical="top" wrapText="1"/>
    </xf>
    <xf numFmtId="49" fontId="5" fillId="0" borderId="6" xfId="0" applyNumberFormat="1" applyFont="1" applyBorder="1" applyAlignment="1">
      <alignment horizontal="justify" vertical="top" wrapText="1"/>
    </xf>
    <xf numFmtId="164" fontId="5" fillId="0" borderId="18" xfId="0" applyNumberFormat="1" applyFont="1" applyBorder="1" applyAlignment="1">
      <alignment horizontal="justify" vertical="top" wrapText="1"/>
    </xf>
    <xf numFmtId="164" fontId="5" fillId="0" borderId="19" xfId="0" applyNumberFormat="1" applyFont="1" applyBorder="1" applyAlignment="1">
      <alignment horizontal="justify" vertical="top" wrapText="1"/>
    </xf>
    <xf numFmtId="49" fontId="5" fillId="0" borderId="19" xfId="0" applyNumberFormat="1" applyFont="1" applyBorder="1" applyAlignment="1">
      <alignment horizontal="justify" vertical="top" wrapText="1"/>
    </xf>
    <xf numFmtId="164" fontId="5" fillId="0" borderId="21" xfId="0" applyNumberFormat="1" applyFont="1" applyBorder="1" applyAlignment="1">
      <alignment horizontal="justify" vertical="top" wrapText="1"/>
    </xf>
    <xf numFmtId="164" fontId="5" fillId="0" borderId="22" xfId="0" applyNumberFormat="1" applyFont="1" applyBorder="1" applyAlignment="1">
      <alignment horizontal="justify" vertical="top" wrapText="1"/>
    </xf>
    <xf numFmtId="49" fontId="5" fillId="0" borderId="22" xfId="0" applyNumberFormat="1" applyFont="1" applyBorder="1" applyAlignment="1">
      <alignment horizontal="justify" vertical="top" wrapText="1"/>
    </xf>
    <xf numFmtId="49" fontId="0" fillId="3" borderId="0" xfId="0" applyNumberFormat="1" applyFill="1" applyBorder="1"/>
    <xf numFmtId="0" fontId="0" fillId="3" borderId="0" xfId="0" applyFill="1" applyBorder="1"/>
    <xf numFmtId="0" fontId="0" fillId="3" borderId="25" xfId="0" applyFill="1" applyBorder="1"/>
    <xf numFmtId="0" fontId="6" fillId="3" borderId="26" xfId="0" applyFont="1" applyFill="1" applyBorder="1" applyAlignment="1">
      <alignment horizontal="center"/>
    </xf>
    <xf numFmtId="49" fontId="5" fillId="3" borderId="0" xfId="0" applyNumberFormat="1" applyFont="1" applyFill="1" applyBorder="1"/>
    <xf numFmtId="0" fontId="3" fillId="3" borderId="0" xfId="0" applyFont="1" applyFill="1" applyBorder="1"/>
    <xf numFmtId="2" fontId="1" fillId="3" borderId="4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center" wrapText="1"/>
    </xf>
    <xf numFmtId="0" fontId="1" fillId="0" borderId="0" xfId="0" applyFont="1" applyBorder="1"/>
    <xf numFmtId="49" fontId="1" fillId="0" borderId="3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4" fontId="5" fillId="3" borderId="0" xfId="0" applyNumberFormat="1" applyFont="1" applyFill="1" applyBorder="1"/>
    <xf numFmtId="164" fontId="5" fillId="0" borderId="21" xfId="0" applyNumberFormat="1" applyFont="1" applyBorder="1" applyAlignment="1">
      <alignment horizontal="right" vertical="top" wrapText="1"/>
    </xf>
    <xf numFmtId="0" fontId="0" fillId="0" borderId="29" xfId="0" applyNumberFormat="1" applyBorder="1" applyAlignment="1">
      <alignment horizontal="justify" vertical="top" wrapText="1"/>
    </xf>
    <xf numFmtId="1" fontId="6" fillId="0" borderId="8" xfId="0" applyNumberFormat="1" applyFont="1" applyBorder="1" applyAlignment="1">
      <alignment horizontal="center" vertical="center"/>
    </xf>
    <xf numFmtId="1" fontId="1" fillId="0" borderId="2" xfId="0" applyNumberFormat="1" applyFont="1" applyFill="1" applyBorder="1" applyAlignment="1">
      <alignment horizontal="center" vertical="top"/>
    </xf>
    <xf numFmtId="1" fontId="0" fillId="0" borderId="0" xfId="0" applyNumberFormat="1" applyFill="1" applyBorder="1" applyAlignment="1">
      <alignment horizontal="center" vertical="top"/>
    </xf>
    <xf numFmtId="1" fontId="3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justify" vertical="top" wrapText="1"/>
    </xf>
    <xf numFmtId="1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left" vertical="top" wrapText="1"/>
    </xf>
    <xf numFmtId="2" fontId="1" fillId="0" borderId="12" xfId="0" applyNumberFormat="1" applyFont="1" applyBorder="1" applyAlignment="1">
      <alignment horizontal="right" wrapText="1"/>
    </xf>
    <xf numFmtId="2" fontId="1" fillId="0" borderId="12" xfId="0" applyNumberFormat="1" applyFont="1" applyBorder="1" applyAlignment="1">
      <alignment horizont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" fontId="2" fillId="3" borderId="27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right" vertical="top" wrapText="1"/>
    </xf>
    <xf numFmtId="2" fontId="1" fillId="3" borderId="27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center" wrapText="1"/>
    </xf>
    <xf numFmtId="2" fontId="1" fillId="0" borderId="4" xfId="0" applyNumberFormat="1" applyFont="1" applyFill="1" applyBorder="1" applyAlignment="1">
      <alignment horizontal="right" vertical="top" wrapText="1"/>
    </xf>
    <xf numFmtId="166" fontId="0" fillId="0" borderId="1" xfId="0" applyNumberFormat="1" applyBorder="1"/>
    <xf numFmtId="166" fontId="6" fillId="0" borderId="9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Border="1" applyAlignment="1">
      <alignment horizontal="right" wrapText="1"/>
    </xf>
    <xf numFmtId="166" fontId="1" fillId="0" borderId="12" xfId="0" applyNumberFormat="1" applyFont="1" applyBorder="1" applyAlignment="1">
      <alignment horizontal="right" wrapText="1"/>
    </xf>
    <xf numFmtId="166" fontId="5" fillId="0" borderId="0" xfId="0" applyNumberFormat="1" applyFont="1" applyBorder="1" applyAlignment="1">
      <alignment horizontal="justify" vertical="top" wrapText="1"/>
    </xf>
    <xf numFmtId="166" fontId="5" fillId="0" borderId="6" xfId="0" applyNumberFormat="1" applyFont="1" applyBorder="1" applyAlignment="1">
      <alignment horizontal="justify" vertical="top" wrapText="1"/>
    </xf>
    <xf numFmtId="166" fontId="5" fillId="0" borderId="19" xfId="0" applyNumberFormat="1" applyFont="1" applyBorder="1" applyAlignment="1">
      <alignment horizontal="justify" vertical="top" wrapText="1"/>
    </xf>
    <xf numFmtId="166" fontId="5" fillId="0" borderId="22" xfId="0" applyNumberFormat="1" applyFont="1" applyBorder="1" applyAlignment="1">
      <alignment horizontal="justify" vertical="top" wrapText="1"/>
    </xf>
    <xf numFmtId="166" fontId="0" fillId="0" borderId="0" xfId="0" applyNumberFormat="1" applyBorder="1" applyAlignment="1">
      <alignment horizontal="right" wrapText="1"/>
    </xf>
    <xf numFmtId="166" fontId="0" fillId="0" borderId="0" xfId="0" applyNumberFormat="1" applyBorder="1"/>
    <xf numFmtId="166" fontId="0" fillId="3" borderId="1" xfId="0" applyNumberFormat="1" applyFill="1" applyBorder="1"/>
    <xf numFmtId="166" fontId="6" fillId="3" borderId="9" xfId="0" applyNumberFormat="1" applyFont="1" applyFill="1" applyBorder="1" applyAlignment="1">
      <alignment horizontal="center"/>
    </xf>
    <xf numFmtId="166" fontId="1" fillId="3" borderId="3" xfId="0" applyNumberFormat="1" applyFont="1" applyFill="1" applyBorder="1" applyAlignment="1">
      <alignment horizontal="right" vertical="top" wrapText="1"/>
    </xf>
    <xf numFmtId="166" fontId="1" fillId="3" borderId="3" xfId="0" applyNumberFormat="1" applyFont="1" applyFill="1" applyBorder="1" applyAlignment="1">
      <alignment horizontal="right" wrapText="1"/>
    </xf>
    <xf numFmtId="166" fontId="1" fillId="3" borderId="12" xfId="0" applyNumberFormat="1" applyFont="1" applyFill="1" applyBorder="1" applyAlignment="1">
      <alignment horizontal="center" wrapText="1"/>
    </xf>
    <xf numFmtId="166" fontId="1" fillId="0" borderId="3" xfId="0" applyNumberFormat="1" applyFont="1" applyFill="1" applyBorder="1" applyAlignment="1">
      <alignment horizontal="right" wrapText="1"/>
    </xf>
    <xf numFmtId="166" fontId="5" fillId="3" borderId="0" xfId="0" applyNumberFormat="1" applyFont="1" applyFill="1" applyBorder="1" applyAlignment="1">
      <alignment horizontal="justify" vertical="top" wrapText="1"/>
    </xf>
    <xf numFmtId="166" fontId="5" fillId="3" borderId="6" xfId="0" applyNumberFormat="1" applyFont="1" applyFill="1" applyBorder="1" applyAlignment="1">
      <alignment horizontal="right" vertical="top" wrapText="1"/>
    </xf>
    <xf numFmtId="166" fontId="5" fillId="3" borderId="19" xfId="0" applyNumberFormat="1" applyFont="1" applyFill="1" applyBorder="1" applyAlignment="1">
      <alignment horizontal="right" vertical="top" wrapText="1"/>
    </xf>
    <xf numFmtId="166" fontId="5" fillId="3" borderId="22" xfId="0" applyNumberFormat="1" applyFont="1" applyFill="1" applyBorder="1" applyAlignment="1">
      <alignment horizontal="right" vertical="top" wrapText="1"/>
    </xf>
    <xf numFmtId="166" fontId="0" fillId="3" borderId="0" xfId="0" applyNumberFormat="1" applyFill="1" applyBorder="1"/>
    <xf numFmtId="166" fontId="2" fillId="0" borderId="12" xfId="0" applyNumberFormat="1" applyFont="1" applyFill="1" applyBorder="1" applyAlignment="1">
      <alignment horizontal="center" vertical="center" wrapText="1"/>
    </xf>
    <xf numFmtId="166" fontId="1" fillId="0" borderId="12" xfId="0" applyNumberFormat="1" applyFont="1" applyFill="1" applyBorder="1" applyAlignment="1">
      <alignment horizontal="right" vertical="top" wrapText="1"/>
    </xf>
    <xf numFmtId="166" fontId="5" fillId="0" borderId="17" xfId="0" applyNumberFormat="1" applyFont="1" applyBorder="1" applyAlignment="1">
      <alignment horizontal="right" vertical="top" wrapText="1"/>
    </xf>
    <xf numFmtId="166" fontId="5" fillId="0" borderId="20" xfId="0" applyNumberFormat="1" applyFont="1" applyBorder="1" applyAlignment="1">
      <alignment horizontal="right" vertical="top" wrapText="1"/>
    </xf>
    <xf numFmtId="166" fontId="5" fillId="0" borderId="23" xfId="0" applyNumberFormat="1" applyFont="1" applyBorder="1" applyAlignment="1">
      <alignment horizontal="right" vertical="top" wrapText="1"/>
    </xf>
    <xf numFmtId="166" fontId="0" fillId="0" borderId="17" xfId="0" applyNumberFormat="1" applyFill="1" applyBorder="1"/>
    <xf numFmtId="1" fontId="1" fillId="0" borderId="30" xfId="0" applyNumberFormat="1" applyFont="1" applyBorder="1" applyAlignment="1">
      <alignment horizontal="center" vertical="top" wrapText="1"/>
    </xf>
    <xf numFmtId="49" fontId="7" fillId="2" borderId="31" xfId="0" applyNumberFormat="1" applyFont="1" applyFill="1" applyBorder="1" applyAlignment="1">
      <alignment horizontal="center" vertical="center" wrapText="1"/>
    </xf>
    <xf numFmtId="0" fontId="7" fillId="2" borderId="31" xfId="0" applyNumberFormat="1" applyFont="1" applyFill="1" applyBorder="1" applyAlignment="1">
      <alignment horizontal="center" vertical="center" wrapText="1"/>
    </xf>
    <xf numFmtId="166" fontId="7" fillId="2" borderId="31" xfId="0" applyNumberFormat="1" applyFont="1" applyFill="1" applyBorder="1" applyAlignment="1">
      <alignment horizontal="center" vertical="center" wrapText="1"/>
    </xf>
    <xf numFmtId="2" fontId="6" fillId="2" borderId="31" xfId="0" applyNumberFormat="1" applyFont="1" applyFill="1" applyBorder="1" applyAlignment="1">
      <alignment vertical="center" wrapText="1"/>
    </xf>
    <xf numFmtId="166" fontId="6" fillId="3" borderId="31" xfId="0" applyNumberFormat="1" applyFont="1" applyFill="1" applyBorder="1" applyAlignment="1">
      <alignment horizontal="center" vertical="center" wrapText="1"/>
    </xf>
    <xf numFmtId="166" fontId="6" fillId="2" borderId="31" xfId="0" applyNumberFormat="1" applyFont="1" applyFill="1" applyBorder="1" applyAlignment="1">
      <alignment horizontal="center" vertical="center" wrapText="1"/>
    </xf>
    <xf numFmtId="49" fontId="6" fillId="2" borderId="31" xfId="0" applyNumberFormat="1" applyFont="1" applyFill="1" applyBorder="1" applyAlignment="1">
      <alignment horizontal="center" vertical="center" wrapText="1"/>
    </xf>
    <xf numFmtId="49" fontId="6" fillId="3" borderId="32" xfId="0" applyNumberFormat="1" applyFont="1" applyFill="1" applyBorder="1" applyAlignment="1">
      <alignment vertical="center" wrapText="1"/>
    </xf>
    <xf numFmtId="167" fontId="1" fillId="0" borderId="1" xfId="0" applyNumberFormat="1" applyFont="1" applyBorder="1"/>
    <xf numFmtId="167" fontId="1" fillId="0" borderId="6" xfId="0" applyNumberFormat="1" applyFont="1" applyBorder="1"/>
    <xf numFmtId="167" fontId="1" fillId="0" borderId="7" xfId="0" applyNumberFormat="1" applyFont="1" applyBorder="1"/>
    <xf numFmtId="167" fontId="2" fillId="2" borderId="31" xfId="0" applyNumberFormat="1" applyFont="1" applyFill="1" applyBorder="1" applyAlignment="1">
      <alignment horizontal="center" vertical="center" wrapText="1"/>
    </xf>
    <xf numFmtId="167" fontId="1" fillId="0" borderId="12" xfId="0" applyNumberFormat="1" applyFont="1" applyBorder="1" applyAlignment="1">
      <alignment horizontal="right" wrapText="1"/>
    </xf>
    <xf numFmtId="167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wrapText="1"/>
    </xf>
    <xf numFmtId="167" fontId="5" fillId="0" borderId="0" xfId="0" applyNumberFormat="1" applyFont="1" applyBorder="1" applyAlignment="1">
      <alignment horizontal="justify" vertical="top" wrapText="1"/>
    </xf>
    <xf numFmtId="167" fontId="5" fillId="0" borderId="6" xfId="0" applyNumberFormat="1" applyFont="1" applyBorder="1" applyAlignment="1">
      <alignment horizontal="justify" vertical="top" wrapText="1"/>
    </xf>
    <xf numFmtId="167" fontId="5" fillId="0" borderId="19" xfId="0" applyNumberFormat="1" applyFont="1" applyBorder="1" applyAlignment="1">
      <alignment horizontal="justify" vertical="top" wrapText="1"/>
    </xf>
    <xf numFmtId="167" fontId="5" fillId="0" borderId="22" xfId="0" applyNumberFormat="1" applyFont="1" applyBorder="1" applyAlignment="1">
      <alignment horizontal="justify" vertical="top" wrapText="1"/>
    </xf>
    <xf numFmtId="167" fontId="1" fillId="0" borderId="0" xfId="0" applyNumberFormat="1" applyFont="1" applyBorder="1" applyAlignment="1">
      <alignment horizontal="right" wrapText="1"/>
    </xf>
    <xf numFmtId="167" fontId="1" fillId="0" borderId="0" xfId="0" applyNumberFormat="1" applyFont="1" applyBorder="1"/>
    <xf numFmtId="168" fontId="0" fillId="0" borderId="1" xfId="0" applyNumberFormat="1" applyBorder="1"/>
    <xf numFmtId="168" fontId="6" fillId="0" borderId="5" xfId="0" applyNumberFormat="1" applyFont="1" applyBorder="1"/>
    <xf numFmtId="168" fontId="7" fillId="2" borderId="31" xfId="0" applyNumberFormat="1" applyFont="1" applyFill="1" applyBorder="1" applyAlignment="1">
      <alignment horizontal="center" vertical="center" wrapText="1"/>
    </xf>
    <xf numFmtId="168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wrapText="1"/>
    </xf>
    <xf numFmtId="168" fontId="1" fillId="0" borderId="12" xfId="0" applyNumberFormat="1" applyFont="1" applyBorder="1" applyAlignment="1">
      <alignment horizontal="right" wrapText="1"/>
    </xf>
    <xf numFmtId="168" fontId="5" fillId="0" borderId="0" xfId="0" applyNumberFormat="1" applyFont="1" applyBorder="1" applyAlignment="1">
      <alignment horizontal="justify" vertical="top" wrapText="1"/>
    </xf>
    <xf numFmtId="168" fontId="5" fillId="0" borderId="6" xfId="0" applyNumberFormat="1" applyFont="1" applyBorder="1" applyAlignment="1">
      <alignment horizontal="justify" vertical="top" wrapText="1"/>
    </xf>
    <xf numFmtId="168" fontId="5" fillId="0" borderId="19" xfId="0" applyNumberFormat="1" applyFont="1" applyBorder="1" applyAlignment="1">
      <alignment horizontal="justify" vertical="top" wrapText="1"/>
    </xf>
    <xf numFmtId="168" fontId="5" fillId="0" borderId="22" xfId="0" applyNumberFormat="1" applyFont="1" applyBorder="1" applyAlignment="1">
      <alignment horizontal="justify" vertical="top" wrapText="1"/>
    </xf>
    <xf numFmtId="168" fontId="0" fillId="0" borderId="0" xfId="0" applyNumberFormat="1" applyBorder="1" applyAlignment="1">
      <alignment horizontal="right" wrapText="1"/>
    </xf>
    <xf numFmtId="168" fontId="0" fillId="0" borderId="0" xfId="0" applyNumberFormat="1" applyBorder="1"/>
    <xf numFmtId="1" fontId="1" fillId="0" borderId="2" xfId="0" applyNumberFormat="1" applyFon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2" fontId="0" fillId="0" borderId="3" xfId="0" applyNumberFormat="1" applyFill="1" applyBorder="1" applyAlignment="1">
      <alignment horizontal="right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right" wrapText="1"/>
    </xf>
    <xf numFmtId="49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0" fontId="0" fillId="0" borderId="3" xfId="0" applyNumberFormat="1" applyFill="1" applyBorder="1" applyAlignment="1">
      <alignment horizontal="justify" vertical="top" wrapText="1"/>
    </xf>
    <xf numFmtId="0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wrapText="1"/>
    </xf>
    <xf numFmtId="167" fontId="1" fillId="0" borderId="3" xfId="0" applyNumberFormat="1" applyFont="1" applyFill="1" applyBorder="1" applyAlignment="1">
      <alignment horizontal="right" wrapText="1"/>
    </xf>
    <xf numFmtId="165" fontId="1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right" vertical="top" wrapText="1"/>
    </xf>
    <xf numFmtId="1" fontId="2" fillId="0" borderId="2" xfId="0" applyNumberFormat="1" applyFont="1" applyFill="1" applyBorder="1" applyAlignment="1">
      <alignment horizontal="center" vertical="top"/>
    </xf>
    <xf numFmtId="1" fontId="0" fillId="0" borderId="13" xfId="0" applyNumberFormat="1" applyFill="1" applyBorder="1" applyAlignment="1">
      <alignment horizontal="center" vertical="center"/>
    </xf>
    <xf numFmtId="49" fontId="0" fillId="0" borderId="13" xfId="0" applyNumberFormat="1" applyFill="1" applyBorder="1" applyAlignment="1">
      <alignment horizontal="center" vertical="center"/>
    </xf>
    <xf numFmtId="49" fontId="0" fillId="0" borderId="13" xfId="0" applyNumberFormat="1" applyFill="1" applyBorder="1" applyAlignment="1">
      <alignment horizontal="left" vertical="center" wrapText="1"/>
    </xf>
    <xf numFmtId="2" fontId="5" fillId="0" borderId="14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166" fontId="5" fillId="0" borderId="15" xfId="0" applyNumberFormat="1" applyFont="1" applyBorder="1" applyAlignment="1">
      <alignment horizontal="center" vertical="center" wrapText="1"/>
    </xf>
    <xf numFmtId="4" fontId="5" fillId="3" borderId="2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left" vertical="top" wrapText="1"/>
    </xf>
    <xf numFmtId="49" fontId="4" fillId="0" borderId="12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right" vertical="top" wrapText="1"/>
    </xf>
    <xf numFmtId="166" fontId="1" fillId="4" borderId="12" xfId="0" applyNumberFormat="1" applyFont="1" applyFill="1" applyBorder="1" applyAlignment="1">
      <alignment horizontal="right" wrapText="1"/>
    </xf>
    <xf numFmtId="166" fontId="1" fillId="4" borderId="3" xfId="0" applyNumberFormat="1" applyFont="1" applyFill="1" applyBorder="1" applyAlignment="1">
      <alignment horizontal="right" vertical="top" wrapText="1"/>
    </xf>
    <xf numFmtId="166" fontId="1" fillId="4" borderId="3" xfId="0" applyNumberFormat="1" applyFont="1" applyFill="1" applyBorder="1" applyAlignment="1">
      <alignment horizontal="right" wrapText="1"/>
    </xf>
    <xf numFmtId="2" fontId="0" fillId="4" borderId="3" xfId="0" applyNumberFormat="1" applyFill="1" applyBorder="1" applyAlignment="1">
      <alignment horizontal="right" vertical="top" wrapText="1"/>
    </xf>
    <xf numFmtId="2" fontId="0" fillId="4" borderId="3" xfId="0" applyNumberFormat="1" applyFill="1" applyBorder="1" applyAlignment="1">
      <alignment horizontal="right" wrapText="1"/>
    </xf>
    <xf numFmtId="166" fontId="5" fillId="4" borderId="0" xfId="0" applyNumberFormat="1" applyFont="1" applyFill="1" applyBorder="1" applyAlignment="1">
      <alignment horizontal="justify" vertical="top" wrapText="1"/>
    </xf>
    <xf numFmtId="166" fontId="5" fillId="4" borderId="6" xfId="0" applyNumberFormat="1" applyFont="1" applyFill="1" applyBorder="1" applyAlignment="1">
      <alignment horizontal="justify" vertical="top" wrapText="1"/>
    </xf>
    <xf numFmtId="166" fontId="5" fillId="4" borderId="19" xfId="0" applyNumberFormat="1" applyFont="1" applyFill="1" applyBorder="1" applyAlignment="1">
      <alignment horizontal="justify" vertical="top" wrapText="1"/>
    </xf>
    <xf numFmtId="166" fontId="5" fillId="4" borderId="22" xfId="0" applyNumberFormat="1" applyFont="1" applyFill="1" applyBorder="1" applyAlignment="1">
      <alignment horizontal="justify" vertical="top" wrapText="1"/>
    </xf>
    <xf numFmtId="166" fontId="0" fillId="4" borderId="0" xfId="0" applyNumberFormat="1" applyFill="1" applyBorder="1" applyAlignment="1">
      <alignment horizontal="right" wrapText="1"/>
    </xf>
    <xf numFmtId="166" fontId="0" fillId="4" borderId="0" xfId="0" applyNumberFormat="1" applyFill="1" applyBorder="1"/>
    <xf numFmtId="166" fontId="0" fillId="0" borderId="1" xfId="0" applyNumberFormat="1" applyFill="1" applyBorder="1"/>
    <xf numFmtId="164" fontId="4" fillId="0" borderId="12" xfId="0" applyNumberFormat="1" applyFont="1" applyBorder="1" applyAlignment="1">
      <alignment horizontal="left" vertical="top" wrapText="1"/>
    </xf>
    <xf numFmtId="2" fontId="0" fillId="0" borderId="4" xfId="0" applyNumberFormat="1" applyFill="1" applyBorder="1" applyAlignment="1">
      <alignment horizontal="right" vertical="top" wrapText="1"/>
    </xf>
    <xf numFmtId="0" fontId="8" fillId="0" borderId="0" xfId="0" applyFont="1" applyBorder="1" applyAlignment="1">
      <alignment horizontal="left" vertical="center" wrapText="1"/>
    </xf>
    <xf numFmtId="1" fontId="1" fillId="0" borderId="24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49" fontId="0" fillId="0" borderId="18" xfId="0" applyNumberFormat="1" applyFill="1" applyBorder="1" applyAlignment="1">
      <alignment horizontal="center" vertical="top"/>
    </xf>
    <xf numFmtId="49" fontId="0" fillId="0" borderId="19" xfId="0" applyNumberFormat="1" applyFill="1" applyBorder="1" applyAlignment="1">
      <alignment horizontal="center" vertical="top"/>
    </xf>
    <xf numFmtId="49" fontId="0" fillId="0" borderId="20" xfId="0" applyNumberFormat="1" applyFill="1" applyBorder="1" applyAlignment="1">
      <alignment horizontal="center" vertical="top"/>
    </xf>
    <xf numFmtId="168" fontId="5" fillId="0" borderId="33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34" xfId="0" applyNumberFormat="1" applyFont="1" applyBorder="1" applyAlignment="1">
      <alignment horizontal="center"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4" fontId="5" fillId="0" borderId="34" xfId="0" applyNumberFormat="1" applyFont="1" applyBorder="1" applyAlignment="1">
      <alignment horizontal="center" vertical="center" wrapText="1"/>
    </xf>
    <xf numFmtId="10" fontId="6" fillId="4" borderId="9" xfId="0" applyNumberFormat="1" applyFont="1" applyFill="1" applyBorder="1" applyAlignment="1">
      <alignment horizontal="center" vertical="center" wrapText="1"/>
    </xf>
    <xf numFmtId="10" fontId="6" fillId="4" borderId="31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51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66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P68" sqref="P68"/>
    </sheetView>
  </sheetViews>
  <sheetFormatPr defaultColWidth="9.28515625" defaultRowHeight="10.199999999999999" x14ac:dyDescent="0.2"/>
  <cols>
    <col min="1" max="1" width="1.28515625" style="2" customWidth="1"/>
    <col min="2" max="2" width="5.7109375" style="60" customWidth="1"/>
    <col min="3" max="3" width="16.85546875" style="3" hidden="1" customWidth="1"/>
    <col min="4" max="4" width="16.28515625" style="2" bestFit="1" customWidth="1"/>
    <col min="5" max="5" width="57.28515625" style="4" customWidth="1"/>
    <col min="6" max="6" width="10.85546875" style="140" customWidth="1"/>
    <col min="7" max="9" width="10.85546875" style="127" customWidth="1"/>
    <col min="10" max="10" width="6.140625" style="3" customWidth="1"/>
    <col min="11" max="11" width="12.5703125" style="87" bestFit="1" customWidth="1"/>
    <col min="12" max="12" width="11.7109375" style="179" bestFit="1" customWidth="1"/>
    <col min="13" max="13" width="11.28515625" style="3" customWidth="1"/>
    <col min="14" max="14" width="12.42578125" style="98" bestFit="1" customWidth="1"/>
    <col min="15" max="15" width="17.7109375" style="87" bestFit="1" customWidth="1"/>
    <col min="16" max="16" width="13.42578125" style="5" customWidth="1"/>
    <col min="17" max="17" width="14" style="2" customWidth="1"/>
    <col min="18" max="18" width="13.140625" style="42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184" t="s">
        <v>49</v>
      </c>
      <c r="C1" s="185"/>
      <c r="D1" s="185"/>
      <c r="E1" s="185"/>
      <c r="F1" s="128"/>
      <c r="G1" s="114"/>
      <c r="H1" s="114"/>
      <c r="I1" s="114"/>
      <c r="J1" s="18"/>
      <c r="K1" s="76"/>
      <c r="L1" s="180"/>
      <c r="M1" s="18"/>
      <c r="N1" s="88"/>
      <c r="O1" s="76"/>
      <c r="P1" s="20"/>
      <c r="Q1" s="19"/>
      <c r="R1" s="43"/>
    </row>
    <row r="2" spans="1:20" ht="10.8" thickTop="1" x14ac:dyDescent="0.2">
      <c r="A2" s="6"/>
      <c r="B2" s="56" t="s">
        <v>4</v>
      </c>
      <c r="C2" s="23" t="s">
        <v>20</v>
      </c>
      <c r="D2" s="23" t="s">
        <v>22</v>
      </c>
      <c r="E2" s="29" t="s">
        <v>5</v>
      </c>
      <c r="F2" s="129"/>
      <c r="G2" s="115" t="s">
        <v>6</v>
      </c>
      <c r="H2" s="115"/>
      <c r="I2" s="116"/>
      <c r="J2" s="24" t="s">
        <v>24</v>
      </c>
      <c r="K2" s="77" t="s">
        <v>7</v>
      </c>
      <c r="L2" s="194" t="s">
        <v>76</v>
      </c>
      <c r="M2" s="25" t="s">
        <v>25</v>
      </c>
      <c r="N2" s="89" t="s">
        <v>26</v>
      </c>
      <c r="O2" s="77" t="s">
        <v>26</v>
      </c>
      <c r="P2" s="26" t="s">
        <v>27</v>
      </c>
      <c r="Q2" s="25" t="s">
        <v>29</v>
      </c>
      <c r="R2" s="44" t="s">
        <v>35</v>
      </c>
      <c r="S2" s="1"/>
      <c r="T2" s="1"/>
    </row>
    <row r="3" spans="1:20" ht="21" thickBot="1" x14ac:dyDescent="0.25">
      <c r="B3" s="105" t="s">
        <v>8</v>
      </c>
      <c r="C3" s="106" t="s">
        <v>21</v>
      </c>
      <c r="D3" s="106" t="s">
        <v>9</v>
      </c>
      <c r="E3" s="107" t="s">
        <v>10</v>
      </c>
      <c r="F3" s="130" t="s">
        <v>11</v>
      </c>
      <c r="G3" s="117" t="s">
        <v>12</v>
      </c>
      <c r="H3" s="117" t="s">
        <v>13</v>
      </c>
      <c r="I3" s="117" t="s">
        <v>14</v>
      </c>
      <c r="J3" s="107" t="s">
        <v>23</v>
      </c>
      <c r="K3" s="108" t="s">
        <v>15</v>
      </c>
      <c r="L3" s="195"/>
      <c r="M3" s="109" t="s">
        <v>32</v>
      </c>
      <c r="N3" s="110" t="s">
        <v>33</v>
      </c>
      <c r="O3" s="111" t="s">
        <v>34</v>
      </c>
      <c r="P3" s="109" t="s">
        <v>28</v>
      </c>
      <c r="Q3" s="112" t="s">
        <v>30</v>
      </c>
      <c r="R3" s="113" t="s">
        <v>31</v>
      </c>
    </row>
    <row r="4" spans="1:20" s="49" customFormat="1" ht="27" thickTop="1" x14ac:dyDescent="0.2">
      <c r="B4" s="64"/>
      <c r="C4" s="27" t="s">
        <v>41</v>
      </c>
      <c r="D4" s="165" t="s">
        <v>75</v>
      </c>
      <c r="E4" s="28" t="s">
        <v>71</v>
      </c>
      <c r="F4" s="134"/>
      <c r="G4" s="118"/>
      <c r="H4" s="118"/>
      <c r="I4" s="118"/>
      <c r="J4" s="67"/>
      <c r="K4" s="81"/>
      <c r="L4" s="169"/>
      <c r="M4" s="68"/>
      <c r="N4" s="92"/>
      <c r="O4" s="100"/>
      <c r="P4" s="72"/>
      <c r="Q4" s="72">
        <f>J4*O4</f>
        <v>0</v>
      </c>
      <c r="R4" s="73"/>
    </row>
    <row r="5" spans="1:20" s="49" customFormat="1" x14ac:dyDescent="0.2">
      <c r="B5" s="57"/>
      <c r="C5" s="50"/>
      <c r="D5" s="62"/>
      <c r="E5" s="63"/>
      <c r="F5" s="133"/>
      <c r="G5" s="121"/>
      <c r="H5" s="121"/>
      <c r="I5" s="121"/>
      <c r="J5" s="31"/>
      <c r="K5" s="78"/>
      <c r="L5" s="170"/>
      <c r="M5" s="48"/>
      <c r="N5" s="91"/>
      <c r="O5" s="79"/>
      <c r="P5" s="22"/>
      <c r="Q5" s="30"/>
      <c r="R5" s="47"/>
    </row>
    <row r="6" spans="1:20" s="49" customFormat="1" ht="81.599999999999994" x14ac:dyDescent="0.2">
      <c r="B6" s="57" t="s">
        <v>60</v>
      </c>
      <c r="C6" s="50"/>
      <c r="D6" s="61" t="s">
        <v>44</v>
      </c>
      <c r="E6" s="61" t="s">
        <v>45</v>
      </c>
      <c r="F6" s="132"/>
      <c r="G6" s="120"/>
      <c r="H6" s="120"/>
      <c r="I6" s="120"/>
      <c r="J6" s="22"/>
      <c r="K6" s="79"/>
      <c r="L6" s="170"/>
      <c r="M6" s="74"/>
      <c r="N6" s="93"/>
      <c r="O6" s="79"/>
      <c r="P6" s="22"/>
      <c r="Q6" s="22"/>
      <c r="R6" s="75"/>
    </row>
    <row r="7" spans="1:20" s="49" customFormat="1" x14ac:dyDescent="0.2">
      <c r="A7" s="141"/>
      <c r="B7" s="141"/>
      <c r="C7" s="50"/>
      <c r="D7" s="61"/>
      <c r="E7" s="61" t="s">
        <v>17</v>
      </c>
      <c r="F7" s="132"/>
      <c r="G7" s="120"/>
      <c r="H7" s="120"/>
      <c r="I7" s="120"/>
      <c r="J7" s="22"/>
      <c r="K7" s="79"/>
      <c r="L7" s="170"/>
      <c r="M7" s="74"/>
      <c r="N7" s="93"/>
      <c r="O7" s="79"/>
      <c r="P7" s="22"/>
      <c r="Q7" s="22"/>
      <c r="R7" s="75"/>
    </row>
    <row r="8" spans="1:20" s="49" customFormat="1" x14ac:dyDescent="0.2">
      <c r="A8" s="141"/>
      <c r="B8" s="141"/>
      <c r="C8" s="50"/>
      <c r="D8" s="61"/>
      <c r="E8" s="61" t="s">
        <v>54</v>
      </c>
      <c r="F8" s="132">
        <v>1</v>
      </c>
      <c r="G8" s="120">
        <v>77.2</v>
      </c>
      <c r="H8" s="120">
        <v>14.5</v>
      </c>
      <c r="I8" s="120">
        <v>0.08</v>
      </c>
      <c r="J8" s="22"/>
      <c r="K8" s="79">
        <f>ROUND(PRODUCT(F8:I8),2)</f>
        <v>89.55</v>
      </c>
      <c r="L8" s="170"/>
      <c r="M8" s="74"/>
      <c r="N8" s="93"/>
      <c r="O8" s="79"/>
      <c r="P8" s="22"/>
      <c r="Q8" s="22"/>
      <c r="R8" s="75"/>
    </row>
    <row r="9" spans="1:20" s="49" customFormat="1" x14ac:dyDescent="0.2">
      <c r="A9" s="141"/>
      <c r="B9" s="141"/>
      <c r="C9" s="50"/>
      <c r="D9" s="61"/>
      <c r="E9" s="22"/>
      <c r="F9" s="132"/>
      <c r="G9" s="120"/>
      <c r="H9" s="120"/>
      <c r="I9" s="120"/>
      <c r="J9" s="22"/>
      <c r="K9" s="79"/>
      <c r="L9" s="170"/>
      <c r="M9" s="74"/>
      <c r="N9" s="93"/>
      <c r="O9" s="79"/>
      <c r="P9" s="22"/>
      <c r="Q9" s="22"/>
      <c r="R9" s="75"/>
    </row>
    <row r="10" spans="1:20" s="49" customFormat="1" x14ac:dyDescent="0.2">
      <c r="A10" s="141"/>
      <c r="B10" s="141"/>
      <c r="C10" s="50"/>
      <c r="D10" s="61"/>
      <c r="E10" s="22" t="s">
        <v>18</v>
      </c>
      <c r="F10" s="132"/>
      <c r="G10" s="120"/>
      <c r="H10" s="120"/>
      <c r="I10" s="120"/>
      <c r="J10" s="22" t="s">
        <v>42</v>
      </c>
      <c r="K10" s="79">
        <f>ROUND(SUM(K7:K9),2)</f>
        <v>89.55</v>
      </c>
      <c r="L10" s="170">
        <v>0</v>
      </c>
      <c r="M10" s="51">
        <v>141.71</v>
      </c>
      <c r="N10" s="79">
        <f>ROUND(PRODUCT(K10:M10),2)</f>
        <v>0</v>
      </c>
      <c r="O10" s="79"/>
      <c r="P10" s="22">
        <v>2.27</v>
      </c>
      <c r="Q10" s="22">
        <f>P10*K10*L10</f>
        <v>0</v>
      </c>
      <c r="R10" s="75"/>
    </row>
    <row r="11" spans="1:20" x14ac:dyDescent="0.2">
      <c r="B11" s="166"/>
      <c r="C11" s="147"/>
      <c r="D11" s="149"/>
      <c r="E11" s="155" t="s">
        <v>77</v>
      </c>
      <c r="F11" s="143"/>
      <c r="G11" s="143"/>
      <c r="H11" s="144"/>
      <c r="I11" s="144"/>
      <c r="J11" s="154"/>
      <c r="K11" s="79">
        <f>K10</f>
        <v>89.55</v>
      </c>
      <c r="L11" s="167">
        <v>1</v>
      </c>
      <c r="M11" s="51">
        <f>M10</f>
        <v>141.71</v>
      </c>
      <c r="N11" s="143">
        <f>PRODUCT(K11:M11)</f>
        <v>12690.130500000001</v>
      </c>
      <c r="O11" s="168"/>
      <c r="P11" s="22">
        <f>P10</f>
        <v>2.27</v>
      </c>
      <c r="Q11" s="143">
        <f>P11*K11*L11</f>
        <v>203.27850000000001</v>
      </c>
      <c r="R11" s="182"/>
    </row>
    <row r="12" spans="1:20" s="49" customFormat="1" x14ac:dyDescent="0.2">
      <c r="A12" s="141"/>
      <c r="B12" s="141"/>
      <c r="C12" s="50"/>
      <c r="D12" s="61"/>
      <c r="E12" s="22"/>
      <c r="F12" s="132"/>
      <c r="G12" s="120"/>
      <c r="H12" s="120"/>
      <c r="I12" s="120"/>
      <c r="J12" s="22"/>
      <c r="K12" s="79"/>
      <c r="L12" s="170"/>
      <c r="M12" s="51"/>
      <c r="N12" s="79"/>
      <c r="O12" s="79"/>
      <c r="P12" s="22"/>
      <c r="Q12" s="22"/>
      <c r="R12" s="75"/>
    </row>
    <row r="13" spans="1:20" s="49" customFormat="1" ht="51" x14ac:dyDescent="0.2">
      <c r="A13" s="141"/>
      <c r="B13" s="141" t="s">
        <v>61</v>
      </c>
      <c r="C13" s="50"/>
      <c r="D13" s="61" t="s">
        <v>46</v>
      </c>
      <c r="E13" s="61" t="s">
        <v>47</v>
      </c>
      <c r="F13" s="132"/>
      <c r="G13" s="120"/>
      <c r="H13" s="120"/>
      <c r="I13" s="120"/>
      <c r="J13" s="22"/>
      <c r="K13" s="79"/>
      <c r="L13" s="170"/>
      <c r="M13" s="74"/>
      <c r="N13" s="93"/>
      <c r="O13" s="79"/>
      <c r="P13" s="22"/>
      <c r="Q13" s="22"/>
      <c r="R13" s="75"/>
    </row>
    <row r="14" spans="1:20" s="49" customFormat="1" x14ac:dyDescent="0.2">
      <c r="A14" s="141"/>
      <c r="B14" s="141"/>
      <c r="C14" s="50"/>
      <c r="D14" s="61"/>
      <c r="E14" s="61" t="s">
        <v>17</v>
      </c>
      <c r="F14" s="132"/>
      <c r="G14" s="120"/>
      <c r="H14" s="120"/>
      <c r="I14" s="120"/>
      <c r="J14" s="22"/>
      <c r="K14" s="79"/>
      <c r="L14" s="170"/>
      <c r="M14" s="74"/>
      <c r="N14" s="93"/>
      <c r="O14" s="79"/>
      <c r="P14" s="22"/>
      <c r="Q14" s="22"/>
      <c r="R14" s="75"/>
    </row>
    <row r="15" spans="1:20" s="49" customFormat="1" x14ac:dyDescent="0.2">
      <c r="A15" s="141"/>
      <c r="B15" s="141"/>
      <c r="C15" s="50"/>
      <c r="D15" s="61"/>
      <c r="E15" s="61" t="s">
        <v>54</v>
      </c>
      <c r="F15" s="132">
        <v>1</v>
      </c>
      <c r="G15" s="120">
        <v>77.2</v>
      </c>
      <c r="H15" s="120">
        <v>14.5</v>
      </c>
      <c r="I15" s="120">
        <v>0.08</v>
      </c>
      <c r="J15" s="22"/>
      <c r="K15" s="79">
        <f>ROUND(PRODUCT(F15:I15),2)</f>
        <v>89.55</v>
      </c>
      <c r="L15" s="170"/>
      <c r="M15" s="74"/>
      <c r="N15" s="93"/>
      <c r="O15" s="79"/>
      <c r="P15" s="22"/>
      <c r="Q15" s="22"/>
      <c r="R15" s="75"/>
    </row>
    <row r="16" spans="1:20" s="49" customFormat="1" x14ac:dyDescent="0.2">
      <c r="A16" s="141"/>
      <c r="B16" s="141"/>
      <c r="C16" s="50"/>
      <c r="D16" s="61"/>
      <c r="E16" s="22"/>
      <c r="F16" s="132"/>
      <c r="G16" s="120"/>
      <c r="H16" s="120"/>
      <c r="I16" s="120"/>
      <c r="J16" s="22"/>
      <c r="K16" s="79"/>
      <c r="L16" s="170"/>
      <c r="M16" s="74"/>
      <c r="N16" s="93"/>
      <c r="O16" s="79"/>
      <c r="P16" s="22"/>
      <c r="Q16" s="22"/>
      <c r="R16" s="75"/>
    </row>
    <row r="17" spans="1:18" s="49" customFormat="1" x14ac:dyDescent="0.2">
      <c r="A17" s="141"/>
      <c r="B17" s="141"/>
      <c r="C17" s="50"/>
      <c r="D17" s="61"/>
      <c r="E17" s="22" t="s">
        <v>18</v>
      </c>
      <c r="F17" s="132"/>
      <c r="G17" s="120"/>
      <c r="H17" s="120"/>
      <c r="I17" s="120"/>
      <c r="J17" s="22" t="s">
        <v>42</v>
      </c>
      <c r="K17" s="79">
        <f>ROUND(SUM(K13:K16),2)</f>
        <v>89.55</v>
      </c>
      <c r="L17" s="170">
        <v>0</v>
      </c>
      <c r="M17" s="51">
        <v>7.93</v>
      </c>
      <c r="N17" s="79">
        <f>ROUND(PRODUCT(K17:M17),2)</f>
        <v>0</v>
      </c>
      <c r="O17" s="79"/>
      <c r="P17" s="22">
        <v>0.13</v>
      </c>
      <c r="Q17" s="22">
        <f>P17*K17*L17</f>
        <v>0</v>
      </c>
      <c r="R17" s="75"/>
    </row>
    <row r="18" spans="1:18" x14ac:dyDescent="0.2">
      <c r="B18" s="166"/>
      <c r="C18" s="147"/>
      <c r="D18" s="149"/>
      <c r="E18" s="155" t="s">
        <v>77</v>
      </c>
      <c r="F18" s="143"/>
      <c r="G18" s="143"/>
      <c r="H18" s="144"/>
      <c r="I18" s="144"/>
      <c r="J18" s="154"/>
      <c r="K18" s="79">
        <f>K17</f>
        <v>89.55</v>
      </c>
      <c r="L18" s="167">
        <v>1</v>
      </c>
      <c r="M18" s="51">
        <f>M17</f>
        <v>7.93</v>
      </c>
      <c r="N18" s="143">
        <f>PRODUCT(K18:M18)</f>
        <v>710.13149999999996</v>
      </c>
      <c r="O18" s="168"/>
      <c r="P18" s="22">
        <f>P17</f>
        <v>0.13</v>
      </c>
      <c r="Q18" s="143">
        <f>P18*K18*L18</f>
        <v>11.641500000000001</v>
      </c>
      <c r="R18" s="182"/>
    </row>
    <row r="19" spans="1:18" s="49" customFormat="1" x14ac:dyDescent="0.2">
      <c r="A19" s="141"/>
      <c r="B19" s="141"/>
      <c r="C19" s="50"/>
      <c r="D19" s="62"/>
      <c r="E19" s="63"/>
      <c r="F19" s="133"/>
      <c r="G19" s="121"/>
      <c r="H19" s="121"/>
      <c r="I19" s="153"/>
      <c r="J19" s="31"/>
      <c r="K19" s="80"/>
      <c r="L19" s="171"/>
      <c r="M19" s="48"/>
      <c r="N19" s="91"/>
      <c r="O19" s="79"/>
      <c r="P19" s="22"/>
      <c r="Q19" s="30">
        <f>P19*K19</f>
        <v>0</v>
      </c>
      <c r="R19" s="47"/>
    </row>
    <row r="20" spans="1:18" s="49" customFormat="1" ht="30.6" x14ac:dyDescent="0.2">
      <c r="A20" s="141"/>
      <c r="B20" s="141" t="s">
        <v>62</v>
      </c>
      <c r="C20" s="50"/>
      <c r="D20" s="61" t="s">
        <v>48</v>
      </c>
      <c r="E20" s="61" t="s">
        <v>73</v>
      </c>
      <c r="F20" s="132"/>
      <c r="G20" s="120"/>
      <c r="H20" s="120"/>
      <c r="I20" s="120"/>
      <c r="J20" s="22"/>
      <c r="K20" s="79"/>
      <c r="L20" s="170"/>
      <c r="M20" s="74"/>
      <c r="N20" s="93"/>
      <c r="O20" s="79"/>
      <c r="P20" s="22"/>
      <c r="Q20" s="22"/>
      <c r="R20" s="75"/>
    </row>
    <row r="21" spans="1:18" s="49" customFormat="1" x14ac:dyDescent="0.2">
      <c r="A21" s="141"/>
      <c r="B21" s="141"/>
      <c r="C21" s="50"/>
      <c r="D21" s="61"/>
      <c r="E21" s="61" t="s">
        <v>17</v>
      </c>
      <c r="F21" s="132"/>
      <c r="G21" s="120"/>
      <c r="H21" s="120"/>
      <c r="I21" s="120"/>
      <c r="J21" s="22"/>
      <c r="K21" s="79"/>
      <c r="L21" s="170"/>
      <c r="M21" s="74"/>
      <c r="N21" s="93"/>
      <c r="O21" s="79"/>
      <c r="P21" s="22"/>
      <c r="Q21" s="22"/>
      <c r="R21" s="75"/>
    </row>
    <row r="22" spans="1:18" s="49" customFormat="1" x14ac:dyDescent="0.2">
      <c r="A22" s="141"/>
      <c r="B22" s="141"/>
      <c r="C22" s="50"/>
      <c r="D22" s="61"/>
      <c r="E22" s="61" t="s">
        <v>54</v>
      </c>
      <c r="F22" s="132">
        <v>1</v>
      </c>
      <c r="G22" s="120">
        <v>77.2</v>
      </c>
      <c r="H22" s="120">
        <v>14.5</v>
      </c>
      <c r="I22" s="120">
        <v>0.08</v>
      </c>
      <c r="J22" s="22"/>
      <c r="K22" s="79">
        <f>ROUND(PRODUCT(F22:I22),2)</f>
        <v>89.55</v>
      </c>
      <c r="L22" s="170"/>
      <c r="M22" s="74"/>
      <c r="N22" s="93"/>
      <c r="O22" s="79"/>
      <c r="P22" s="22"/>
      <c r="Q22" s="22"/>
      <c r="R22" s="75"/>
    </row>
    <row r="23" spans="1:18" s="49" customFormat="1" x14ac:dyDescent="0.2">
      <c r="A23" s="141"/>
      <c r="B23" s="141"/>
      <c r="C23" s="50"/>
      <c r="D23" s="61"/>
      <c r="E23" s="22"/>
      <c r="F23" s="132"/>
      <c r="G23" s="120"/>
      <c r="H23" s="120"/>
      <c r="I23" s="120"/>
      <c r="J23" s="22"/>
      <c r="K23" s="79"/>
      <c r="L23" s="170"/>
      <c r="M23" s="74"/>
      <c r="N23" s="93"/>
      <c r="O23" s="79"/>
      <c r="P23" s="22"/>
      <c r="Q23" s="22"/>
      <c r="R23" s="75"/>
    </row>
    <row r="24" spans="1:18" s="49" customFormat="1" x14ac:dyDescent="0.2">
      <c r="A24" s="141"/>
      <c r="B24" s="141"/>
      <c r="C24" s="50"/>
      <c r="D24" s="61"/>
      <c r="E24" s="22" t="s">
        <v>18</v>
      </c>
      <c r="F24" s="132"/>
      <c r="G24" s="120"/>
      <c r="H24" s="120"/>
      <c r="I24" s="120"/>
      <c r="J24" s="22" t="s">
        <v>42</v>
      </c>
      <c r="K24" s="79">
        <f>ROUND(SUM(K20:K23),2)</f>
        <v>89.55</v>
      </c>
      <c r="L24" s="170">
        <v>0</v>
      </c>
      <c r="M24" s="51">
        <v>2.57</v>
      </c>
      <c r="N24" s="79">
        <f>ROUND(PRODUCT(K24:M24),2)</f>
        <v>0</v>
      </c>
      <c r="O24" s="79"/>
      <c r="P24" s="22">
        <v>0.02</v>
      </c>
      <c r="Q24" s="22">
        <f>P24*K24*L24</f>
        <v>0</v>
      </c>
      <c r="R24" s="75"/>
    </row>
    <row r="25" spans="1:18" x14ac:dyDescent="0.2">
      <c r="B25" s="166"/>
      <c r="C25" s="147"/>
      <c r="D25" s="149"/>
      <c r="E25" s="155" t="s">
        <v>77</v>
      </c>
      <c r="F25" s="143"/>
      <c r="G25" s="143"/>
      <c r="H25" s="144"/>
      <c r="I25" s="144"/>
      <c r="J25" s="154"/>
      <c r="K25" s="79">
        <f>K24</f>
        <v>89.55</v>
      </c>
      <c r="L25" s="167">
        <v>1</v>
      </c>
      <c r="M25" s="51">
        <f>M24</f>
        <v>2.57</v>
      </c>
      <c r="N25" s="143">
        <f>PRODUCT(K25:M25)</f>
        <v>230.14349999999999</v>
      </c>
      <c r="O25" s="168"/>
      <c r="P25" s="22">
        <f>P24</f>
        <v>0.02</v>
      </c>
      <c r="Q25" s="143">
        <f>P25*K25*L25</f>
        <v>1.7909999999999999</v>
      </c>
      <c r="R25" s="182"/>
    </row>
    <row r="26" spans="1:18" s="49" customFormat="1" x14ac:dyDescent="0.2">
      <c r="A26" s="141"/>
      <c r="B26" s="141"/>
      <c r="C26" s="50"/>
      <c r="D26" s="21"/>
      <c r="E26" s="30"/>
      <c r="F26" s="131"/>
      <c r="G26" s="119"/>
      <c r="H26" s="119"/>
      <c r="I26" s="119"/>
      <c r="J26" s="30"/>
      <c r="K26" s="78"/>
      <c r="L26" s="170"/>
      <c r="M26" s="48"/>
      <c r="N26" s="90"/>
      <c r="O26" s="79"/>
      <c r="P26" s="22"/>
      <c r="Q26" s="30"/>
      <c r="R26" s="47"/>
    </row>
    <row r="27" spans="1:18" ht="20.399999999999999" x14ac:dyDescent="0.2">
      <c r="A27" s="141"/>
      <c r="B27" s="141" t="s">
        <v>63</v>
      </c>
      <c r="C27" s="142"/>
      <c r="D27" s="61" t="s">
        <v>51</v>
      </c>
      <c r="E27" s="61" t="s">
        <v>52</v>
      </c>
      <c r="F27" s="143"/>
      <c r="G27" s="143"/>
      <c r="H27" s="144"/>
      <c r="I27" s="144"/>
      <c r="J27" s="143"/>
      <c r="K27" s="143"/>
      <c r="L27" s="172"/>
      <c r="M27" s="143"/>
      <c r="N27" s="145"/>
      <c r="O27" s="146"/>
      <c r="P27" s="143"/>
      <c r="Q27" s="147">
        <f>P27*K27</f>
        <v>0</v>
      </c>
      <c r="R27" s="148"/>
    </row>
    <row r="28" spans="1:18" x14ac:dyDescent="0.2">
      <c r="A28" s="141"/>
      <c r="B28" s="141"/>
      <c r="C28" s="142"/>
      <c r="D28" s="149"/>
      <c r="E28" s="149" t="s">
        <v>17</v>
      </c>
      <c r="F28" s="143"/>
      <c r="G28" s="143"/>
      <c r="H28" s="144"/>
      <c r="I28" s="144"/>
      <c r="J28" s="143"/>
      <c r="K28" s="143"/>
      <c r="L28" s="172"/>
      <c r="M28" s="143"/>
      <c r="N28" s="145"/>
      <c r="O28" s="146"/>
      <c r="P28" s="143"/>
      <c r="Q28" s="147">
        <f>P28*K28</f>
        <v>0</v>
      </c>
      <c r="R28" s="148"/>
    </row>
    <row r="29" spans="1:18" x14ac:dyDescent="0.2">
      <c r="A29" s="141"/>
      <c r="B29" s="141"/>
      <c r="C29" s="142"/>
      <c r="D29" s="149"/>
      <c r="E29" s="149" t="s">
        <v>53</v>
      </c>
      <c r="F29" s="143">
        <v>1.2</v>
      </c>
      <c r="G29" s="120">
        <v>77.2</v>
      </c>
      <c r="H29" s="120">
        <v>14.5</v>
      </c>
      <c r="I29" s="144">
        <v>2.29</v>
      </c>
      <c r="J29" s="150"/>
      <c r="K29" s="145">
        <f>ROUND(PRODUCT(F29:I29),2)</f>
        <v>3076.11</v>
      </c>
      <c r="L29" s="173"/>
      <c r="M29" s="151"/>
      <c r="N29" s="143"/>
      <c r="O29" s="146"/>
      <c r="P29" s="143"/>
      <c r="Q29" s="147">
        <f>P29*K29</f>
        <v>0</v>
      </c>
      <c r="R29" s="148"/>
    </row>
    <row r="30" spans="1:18" x14ac:dyDescent="0.2">
      <c r="A30" s="141"/>
      <c r="B30" s="141"/>
      <c r="C30" s="142"/>
      <c r="D30" s="149"/>
      <c r="E30" s="143"/>
      <c r="F30" s="143"/>
      <c r="G30" s="143"/>
      <c r="H30" s="144"/>
      <c r="I30" s="144"/>
      <c r="J30" s="150"/>
      <c r="K30" s="145"/>
      <c r="L30" s="173"/>
      <c r="M30" s="151"/>
      <c r="N30" s="143"/>
      <c r="O30" s="146"/>
      <c r="P30" s="143"/>
      <c r="Q30" s="147">
        <f>P30*K30</f>
        <v>0</v>
      </c>
      <c r="R30" s="148"/>
    </row>
    <row r="31" spans="1:18" x14ac:dyDescent="0.2">
      <c r="A31" s="141"/>
      <c r="B31" s="141"/>
      <c r="C31" s="142"/>
      <c r="D31" s="149"/>
      <c r="E31" s="143" t="s">
        <v>19</v>
      </c>
      <c r="F31" s="143"/>
      <c r="G31" s="143"/>
      <c r="H31" s="144"/>
      <c r="I31" s="144"/>
      <c r="J31" s="152" t="s">
        <v>43</v>
      </c>
      <c r="K31" s="145">
        <f>ROUND(SUM(K29:K30),2)</f>
        <v>3076.11</v>
      </c>
      <c r="L31" s="173">
        <v>0</v>
      </c>
      <c r="M31" s="151">
        <v>1.29</v>
      </c>
      <c r="N31" s="143">
        <f>ROUND(PRODUCT(K31:M31),2)</f>
        <v>0</v>
      </c>
      <c r="O31" s="146"/>
      <c r="P31" s="22" t="s">
        <v>40</v>
      </c>
      <c r="Q31" s="22">
        <f>P31*K31*L31</f>
        <v>0</v>
      </c>
      <c r="R31" s="148"/>
    </row>
    <row r="32" spans="1:18" x14ac:dyDescent="0.2">
      <c r="B32" s="166"/>
      <c r="C32" s="147"/>
      <c r="D32" s="149"/>
      <c r="E32" s="155" t="s">
        <v>77</v>
      </c>
      <c r="F32" s="143"/>
      <c r="G32" s="143"/>
      <c r="H32" s="144"/>
      <c r="I32" s="144"/>
      <c r="J32" s="154"/>
      <c r="K32" s="79">
        <f>K31</f>
        <v>3076.11</v>
      </c>
      <c r="L32" s="167">
        <v>1</v>
      </c>
      <c r="M32" s="51">
        <f>M31</f>
        <v>1.29</v>
      </c>
      <c r="N32" s="143">
        <f>PRODUCT(K32:M32)</f>
        <v>3968.1819000000005</v>
      </c>
      <c r="O32" s="168"/>
      <c r="P32" s="22" t="str">
        <f>P31</f>
        <v>0,02</v>
      </c>
      <c r="Q32" s="143">
        <f>P32*K32*L32</f>
        <v>61.522200000000005</v>
      </c>
      <c r="R32" s="182"/>
    </row>
    <row r="33" spans="1:18" s="49" customFormat="1" x14ac:dyDescent="0.2">
      <c r="A33" s="141"/>
      <c r="B33" s="141"/>
      <c r="C33" s="50"/>
      <c r="D33" s="21"/>
      <c r="E33" s="30"/>
      <c r="F33" s="131"/>
      <c r="G33" s="119"/>
      <c r="H33" s="119"/>
      <c r="I33" s="119"/>
      <c r="J33" s="30"/>
      <c r="K33" s="78"/>
      <c r="L33" s="170"/>
      <c r="M33" s="48"/>
      <c r="N33" s="90"/>
      <c r="O33" s="79"/>
      <c r="P33" s="22"/>
      <c r="Q33" s="30"/>
      <c r="R33" s="47"/>
    </row>
    <row r="34" spans="1:18" s="49" customFormat="1" ht="81.599999999999994" x14ac:dyDescent="0.2">
      <c r="A34" s="141"/>
      <c r="B34" s="141" t="s">
        <v>64</v>
      </c>
      <c r="C34" s="50"/>
      <c r="D34" s="21" t="s">
        <v>55</v>
      </c>
      <c r="E34" s="21" t="s">
        <v>56</v>
      </c>
      <c r="F34" s="131"/>
      <c r="G34" s="119"/>
      <c r="H34" s="119"/>
      <c r="I34" s="119"/>
      <c r="J34" s="30"/>
      <c r="K34" s="78"/>
      <c r="L34" s="170"/>
      <c r="M34" s="48"/>
      <c r="N34" s="91"/>
      <c r="O34" s="79"/>
      <c r="P34" s="22"/>
      <c r="Q34" s="30">
        <f t="shared" ref="Q34:Q54" si="0">P34*K34</f>
        <v>0</v>
      </c>
      <c r="R34" s="47"/>
    </row>
    <row r="35" spans="1:18" s="49" customFormat="1" x14ac:dyDescent="0.2">
      <c r="A35" s="141"/>
      <c r="B35" s="141"/>
      <c r="C35" s="50"/>
      <c r="D35" s="21"/>
      <c r="E35" s="21" t="s">
        <v>17</v>
      </c>
      <c r="F35" s="131"/>
      <c r="G35" s="119"/>
      <c r="H35" s="119"/>
      <c r="I35" s="119"/>
      <c r="J35" s="30"/>
      <c r="K35" s="78"/>
      <c r="L35" s="170"/>
      <c r="M35" s="48"/>
      <c r="N35" s="91"/>
      <c r="O35" s="79"/>
      <c r="P35" s="22"/>
      <c r="Q35" s="30">
        <f t="shared" si="0"/>
        <v>0</v>
      </c>
      <c r="R35" s="47"/>
    </row>
    <row r="36" spans="1:18" s="49" customFormat="1" ht="20.399999999999999" x14ac:dyDescent="0.2">
      <c r="A36" s="141"/>
      <c r="B36" s="141"/>
      <c r="C36" s="50"/>
      <c r="D36" s="21"/>
      <c r="E36" s="21" t="s">
        <v>59</v>
      </c>
      <c r="F36" s="131">
        <v>1</v>
      </c>
      <c r="G36" s="119">
        <v>5.51</v>
      </c>
      <c r="H36" s="119">
        <v>14.5</v>
      </c>
      <c r="I36" s="119"/>
      <c r="J36" s="30"/>
      <c r="K36" s="78">
        <f>ROUND(PRODUCT(F36:I36),2)</f>
        <v>79.900000000000006</v>
      </c>
      <c r="L36" s="170"/>
      <c r="M36" s="48"/>
      <c r="N36" s="91"/>
      <c r="O36" s="79"/>
      <c r="P36" s="22"/>
      <c r="Q36" s="30">
        <f t="shared" si="0"/>
        <v>0</v>
      </c>
      <c r="R36" s="47"/>
    </row>
    <row r="37" spans="1:18" s="49" customFormat="1" x14ac:dyDescent="0.2">
      <c r="A37" s="141"/>
      <c r="B37" s="141"/>
      <c r="C37" s="50"/>
      <c r="D37" s="21"/>
      <c r="E37" s="30"/>
      <c r="F37" s="131"/>
      <c r="G37" s="119"/>
      <c r="H37" s="119"/>
      <c r="I37" s="119"/>
      <c r="J37" s="30"/>
      <c r="K37" s="78"/>
      <c r="L37" s="170"/>
      <c r="M37" s="48"/>
      <c r="N37" s="91"/>
      <c r="O37" s="79"/>
      <c r="P37" s="22"/>
      <c r="Q37" s="30">
        <f t="shared" si="0"/>
        <v>0</v>
      </c>
      <c r="R37" s="47"/>
    </row>
    <row r="38" spans="1:18" s="49" customFormat="1" x14ac:dyDescent="0.2">
      <c r="A38" s="141"/>
      <c r="B38" s="141"/>
      <c r="C38" s="50"/>
      <c r="D38" s="21"/>
      <c r="E38" s="30" t="s">
        <v>57</v>
      </c>
      <c r="F38" s="131"/>
      <c r="G38" s="119"/>
      <c r="H38" s="119"/>
      <c r="I38" s="119"/>
      <c r="J38" s="30" t="s">
        <v>58</v>
      </c>
      <c r="K38" s="78">
        <f>ROUND(SUM(K33:K37),2)</f>
        <v>79.900000000000006</v>
      </c>
      <c r="L38" s="170">
        <v>0</v>
      </c>
      <c r="M38" s="48">
        <v>42.31</v>
      </c>
      <c r="N38" s="90">
        <f>ROUND(PRODUCT(K38:M38),2)</f>
        <v>0</v>
      </c>
      <c r="O38" s="79"/>
      <c r="P38" s="22">
        <v>1.22</v>
      </c>
      <c r="Q38" s="22">
        <f>P38*K38*L38</f>
        <v>0</v>
      </c>
      <c r="R38" s="47"/>
    </row>
    <row r="39" spans="1:18" x14ac:dyDescent="0.2">
      <c r="B39" s="166"/>
      <c r="C39" s="147"/>
      <c r="D39" s="149"/>
      <c r="E39" s="155" t="s">
        <v>77</v>
      </c>
      <c r="F39" s="143"/>
      <c r="G39" s="143"/>
      <c r="H39" s="144"/>
      <c r="I39" s="144"/>
      <c r="J39" s="154"/>
      <c r="K39" s="79">
        <f>K38</f>
        <v>79.900000000000006</v>
      </c>
      <c r="L39" s="167">
        <v>1</v>
      </c>
      <c r="M39" s="51">
        <f>M38</f>
        <v>42.31</v>
      </c>
      <c r="N39" s="143">
        <f>PRODUCT(K39:M39)</f>
        <v>3380.5690000000004</v>
      </c>
      <c r="O39" s="168"/>
      <c r="P39" s="22">
        <f>P38</f>
        <v>1.22</v>
      </c>
      <c r="Q39" s="143">
        <f>P39*K39*L39</f>
        <v>97.478000000000009</v>
      </c>
      <c r="R39" s="182"/>
    </row>
    <row r="40" spans="1:18" s="49" customFormat="1" x14ac:dyDescent="0.2">
      <c r="A40" s="141"/>
      <c r="B40" s="141"/>
      <c r="C40" s="50"/>
      <c r="D40" s="21"/>
      <c r="E40" s="30"/>
      <c r="F40" s="131"/>
      <c r="G40" s="119"/>
      <c r="H40" s="119"/>
      <c r="I40" s="119"/>
      <c r="J40" s="30"/>
      <c r="K40" s="78"/>
      <c r="L40" s="170"/>
      <c r="M40" s="48"/>
      <c r="N40" s="90"/>
      <c r="O40" s="79"/>
      <c r="P40" s="22"/>
      <c r="Q40" s="30"/>
      <c r="R40" s="47"/>
    </row>
    <row r="41" spans="1:18" s="49" customFormat="1" ht="61.2" x14ac:dyDescent="0.2">
      <c r="A41" s="141"/>
      <c r="B41" s="141" t="s">
        <v>68</v>
      </c>
      <c r="C41" s="50"/>
      <c r="D41" s="21" t="s">
        <v>66</v>
      </c>
      <c r="E41" s="21" t="s">
        <v>67</v>
      </c>
      <c r="F41" s="131"/>
      <c r="G41" s="119"/>
      <c r="H41" s="119"/>
      <c r="I41" s="119"/>
      <c r="J41" s="31"/>
      <c r="K41" s="80"/>
      <c r="L41" s="171"/>
      <c r="M41" s="48"/>
      <c r="N41" s="91"/>
      <c r="O41" s="79"/>
      <c r="P41" s="22"/>
      <c r="Q41" s="30"/>
      <c r="R41" s="47"/>
    </row>
    <row r="42" spans="1:18" s="49" customFormat="1" x14ac:dyDescent="0.2">
      <c r="A42" s="141"/>
      <c r="B42" s="141"/>
      <c r="C42" s="50"/>
      <c r="D42" s="21"/>
      <c r="E42" s="21" t="s">
        <v>17</v>
      </c>
      <c r="F42" s="131"/>
      <c r="G42" s="119"/>
      <c r="H42" s="119"/>
      <c r="I42" s="119"/>
      <c r="J42" s="31"/>
      <c r="K42" s="80"/>
      <c r="L42" s="171"/>
      <c r="M42" s="48"/>
      <c r="N42" s="91"/>
      <c r="O42" s="79"/>
      <c r="P42" s="22"/>
      <c r="Q42" s="30"/>
      <c r="R42" s="47"/>
    </row>
    <row r="43" spans="1:18" s="49" customFormat="1" ht="21.6" customHeight="1" x14ac:dyDescent="0.2">
      <c r="A43" s="141"/>
      <c r="B43" s="141"/>
      <c r="C43" s="50"/>
      <c r="D43" s="21"/>
      <c r="E43" s="164" t="s">
        <v>74</v>
      </c>
      <c r="F43" s="131">
        <v>1</v>
      </c>
      <c r="G43" s="119">
        <v>10</v>
      </c>
      <c r="H43" s="119">
        <v>12</v>
      </c>
      <c r="I43" s="119">
        <v>0.1</v>
      </c>
      <c r="J43" s="31"/>
      <c r="K43" s="78">
        <f>ROUND(PRODUCT(F43:I43),2)</f>
        <v>12</v>
      </c>
      <c r="L43" s="170"/>
      <c r="M43" s="48"/>
      <c r="N43" s="91"/>
      <c r="O43" s="79"/>
      <c r="P43" s="22"/>
      <c r="Q43" s="30"/>
      <c r="R43" s="47"/>
    </row>
    <row r="44" spans="1:18" s="49" customFormat="1" x14ac:dyDescent="0.2">
      <c r="A44" s="141"/>
      <c r="B44" s="141"/>
      <c r="C44" s="50"/>
      <c r="D44" s="21"/>
      <c r="E44" s="30" t="s">
        <v>18</v>
      </c>
      <c r="F44" s="131"/>
      <c r="G44" s="119"/>
      <c r="H44" s="119"/>
      <c r="I44" s="119"/>
      <c r="J44" s="31" t="s">
        <v>42</v>
      </c>
      <c r="K44" s="78">
        <f>ROUND(SUM(K41:K43),2)</f>
        <v>12</v>
      </c>
      <c r="L44" s="170">
        <v>0</v>
      </c>
      <c r="M44" s="48">
        <v>114.95</v>
      </c>
      <c r="N44" s="90">
        <f>ROUND(PRODUCT(K44:M44),2)</f>
        <v>0</v>
      </c>
      <c r="O44" s="79"/>
      <c r="P44" s="22">
        <v>1.84</v>
      </c>
      <c r="Q44" s="22">
        <f>P44*K44*L44</f>
        <v>0</v>
      </c>
      <c r="R44" s="47"/>
    </row>
    <row r="45" spans="1:18" x14ac:dyDescent="0.2">
      <c r="B45" s="166"/>
      <c r="C45" s="147"/>
      <c r="D45" s="149"/>
      <c r="E45" s="155" t="s">
        <v>77</v>
      </c>
      <c r="F45" s="143"/>
      <c r="G45" s="143"/>
      <c r="H45" s="144"/>
      <c r="I45" s="144"/>
      <c r="J45" s="154"/>
      <c r="K45" s="79">
        <v>1.0000000000000001E-5</v>
      </c>
      <c r="L45" s="167">
        <v>9.9999999999999995E-8</v>
      </c>
      <c r="M45" s="51">
        <f>M44</f>
        <v>114.95</v>
      </c>
      <c r="N45" s="143">
        <f>PRODUCT(K45:M45)</f>
        <v>1.1495E-10</v>
      </c>
      <c r="O45" s="168"/>
      <c r="P45" s="22">
        <f>P44</f>
        <v>1.84</v>
      </c>
      <c r="Q45" s="143">
        <f>P45*K45*L45</f>
        <v>1.8400000000000002E-12</v>
      </c>
      <c r="R45" s="182"/>
    </row>
    <row r="46" spans="1:18" s="49" customFormat="1" x14ac:dyDescent="0.2">
      <c r="A46" s="141"/>
      <c r="B46" s="141"/>
      <c r="C46" s="50"/>
      <c r="D46" s="61"/>
      <c r="E46" s="22"/>
      <c r="F46" s="132"/>
      <c r="G46" s="120"/>
      <c r="H46" s="120"/>
      <c r="I46" s="120"/>
      <c r="J46" s="22"/>
      <c r="K46" s="79"/>
      <c r="L46" s="170"/>
      <c r="M46" s="51"/>
      <c r="N46" s="79"/>
      <c r="O46" s="79"/>
      <c r="P46" s="22"/>
      <c r="Q46" s="22"/>
      <c r="R46" s="75"/>
    </row>
    <row r="47" spans="1:18" s="49" customFormat="1" ht="51" x14ac:dyDescent="0.2">
      <c r="A47" s="141"/>
      <c r="B47" s="141" t="s">
        <v>69</v>
      </c>
      <c r="C47" s="50"/>
      <c r="D47" s="61" t="s">
        <v>46</v>
      </c>
      <c r="E47" s="61" t="s">
        <v>47</v>
      </c>
      <c r="F47" s="132"/>
      <c r="G47" s="120"/>
      <c r="H47" s="120"/>
      <c r="I47" s="120"/>
      <c r="J47" s="22"/>
      <c r="K47" s="79"/>
      <c r="L47" s="170"/>
      <c r="M47" s="74"/>
      <c r="N47" s="93"/>
      <c r="O47" s="79"/>
      <c r="P47" s="22"/>
      <c r="Q47" s="22"/>
      <c r="R47" s="75"/>
    </row>
    <row r="48" spans="1:18" s="49" customFormat="1" x14ac:dyDescent="0.2">
      <c r="A48" s="141"/>
      <c r="B48" s="141"/>
      <c r="C48" s="50"/>
      <c r="D48" s="61"/>
      <c r="E48" s="61" t="s">
        <v>17</v>
      </c>
      <c r="F48" s="132"/>
      <c r="G48" s="120"/>
      <c r="H48" s="120"/>
      <c r="I48" s="120"/>
      <c r="J48" s="22"/>
      <c r="K48" s="79"/>
      <c r="L48" s="170"/>
      <c r="M48" s="74"/>
      <c r="N48" s="93"/>
      <c r="O48" s="79"/>
      <c r="P48" s="22"/>
      <c r="Q48" s="22"/>
      <c r="R48" s="75"/>
    </row>
    <row r="49" spans="1:18" s="49" customFormat="1" x14ac:dyDescent="0.2">
      <c r="A49" s="141"/>
      <c r="B49" s="141"/>
      <c r="C49" s="50"/>
      <c r="D49" s="61"/>
      <c r="E49" s="61" t="s">
        <v>70</v>
      </c>
      <c r="F49" s="132">
        <v>1</v>
      </c>
      <c r="G49" s="119">
        <v>10</v>
      </c>
      <c r="H49" s="119">
        <v>12</v>
      </c>
      <c r="I49" s="119">
        <v>0.1</v>
      </c>
      <c r="J49" s="22"/>
      <c r="K49" s="79">
        <f>ROUND(PRODUCT(F49:I49),2)</f>
        <v>12</v>
      </c>
      <c r="L49" s="170"/>
      <c r="M49" s="74"/>
      <c r="N49" s="93"/>
      <c r="O49" s="79"/>
      <c r="P49" s="22"/>
      <c r="Q49" s="22"/>
      <c r="R49" s="75"/>
    </row>
    <row r="50" spans="1:18" s="49" customFormat="1" x14ac:dyDescent="0.2">
      <c r="A50" s="141"/>
      <c r="B50" s="141"/>
      <c r="C50" s="50"/>
      <c r="D50" s="61"/>
      <c r="E50" s="61" t="s">
        <v>65</v>
      </c>
      <c r="F50" s="132">
        <v>1</v>
      </c>
      <c r="G50" s="119">
        <v>80</v>
      </c>
      <c r="H50" s="119">
        <v>26</v>
      </c>
      <c r="I50" s="120">
        <v>0.15</v>
      </c>
      <c r="J50" s="22"/>
      <c r="K50" s="79">
        <f>ROUND(PRODUCT(F50:I50),2)</f>
        <v>312</v>
      </c>
      <c r="L50" s="170"/>
      <c r="M50" s="74"/>
      <c r="N50" s="93"/>
      <c r="O50" s="79"/>
      <c r="P50" s="22"/>
      <c r="Q50" s="22"/>
      <c r="R50" s="75"/>
    </row>
    <row r="51" spans="1:18" s="49" customFormat="1" x14ac:dyDescent="0.2">
      <c r="A51" s="141"/>
      <c r="B51" s="141"/>
      <c r="C51" s="50"/>
      <c r="D51" s="61"/>
      <c r="E51" s="22"/>
      <c r="F51" s="132"/>
      <c r="G51" s="120"/>
      <c r="H51" s="120"/>
      <c r="I51" s="120"/>
      <c r="J51" s="22"/>
      <c r="K51" s="79"/>
      <c r="L51" s="170"/>
      <c r="M51" s="74"/>
      <c r="N51" s="93"/>
      <c r="O51" s="79"/>
      <c r="P51" s="22"/>
      <c r="Q51" s="22"/>
      <c r="R51" s="75"/>
    </row>
    <row r="52" spans="1:18" s="49" customFormat="1" x14ac:dyDescent="0.2">
      <c r="A52" s="141"/>
      <c r="B52" s="141"/>
      <c r="C52" s="50"/>
      <c r="D52" s="61"/>
      <c r="E52" s="22" t="s">
        <v>18</v>
      </c>
      <c r="F52" s="132"/>
      <c r="G52" s="120"/>
      <c r="H52" s="120"/>
      <c r="I52" s="120"/>
      <c r="J52" s="22" t="s">
        <v>42</v>
      </c>
      <c r="K52" s="79">
        <f>ROUND(SUM(K47:K51),2)</f>
        <v>324</v>
      </c>
      <c r="L52" s="170">
        <v>0</v>
      </c>
      <c r="M52" s="51">
        <v>7.93</v>
      </c>
      <c r="N52" s="79">
        <f>ROUND(PRODUCT(K52:M52),2)</f>
        <v>0</v>
      </c>
      <c r="O52" s="79"/>
      <c r="P52" s="22">
        <v>0.13</v>
      </c>
      <c r="Q52" s="22">
        <f>P52*K52*L52</f>
        <v>0</v>
      </c>
      <c r="R52" s="75"/>
    </row>
    <row r="53" spans="1:18" x14ac:dyDescent="0.2">
      <c r="B53" s="166"/>
      <c r="C53" s="147"/>
      <c r="D53" s="149"/>
      <c r="E53" s="155" t="s">
        <v>77</v>
      </c>
      <c r="F53" s="143"/>
      <c r="G53" s="143"/>
      <c r="H53" s="144"/>
      <c r="I53" s="144"/>
      <c r="J53" s="154"/>
      <c r="K53" s="79">
        <f>K50</f>
        <v>312</v>
      </c>
      <c r="L53" s="167">
        <v>1</v>
      </c>
      <c r="M53" s="51">
        <f>M52</f>
        <v>7.93</v>
      </c>
      <c r="N53" s="143">
        <f>PRODUCT(K53:M53)</f>
        <v>2474.16</v>
      </c>
      <c r="O53" s="168"/>
      <c r="P53" s="22">
        <f>P52</f>
        <v>0.13</v>
      </c>
      <c r="Q53" s="143">
        <f>P53*K53*L53</f>
        <v>40.56</v>
      </c>
      <c r="R53" s="182"/>
    </row>
    <row r="54" spans="1:18" s="49" customFormat="1" x14ac:dyDescent="0.2">
      <c r="A54" s="141"/>
      <c r="B54" s="141"/>
      <c r="C54" s="50"/>
      <c r="D54" s="62"/>
      <c r="E54" s="63"/>
      <c r="F54" s="133"/>
      <c r="G54" s="121"/>
      <c r="H54" s="121"/>
      <c r="I54" s="121"/>
      <c r="J54" s="31"/>
      <c r="K54" s="80"/>
      <c r="L54" s="171"/>
      <c r="M54" s="48"/>
      <c r="N54" s="91"/>
      <c r="O54" s="79"/>
      <c r="P54" s="22"/>
      <c r="Q54" s="30">
        <f t="shared" si="0"/>
        <v>0</v>
      </c>
      <c r="R54" s="47"/>
    </row>
    <row r="55" spans="1:18" s="49" customFormat="1" ht="39.6" x14ac:dyDescent="0.2">
      <c r="A55" s="141"/>
      <c r="B55" s="156" t="s">
        <v>72</v>
      </c>
      <c r="C55" s="65"/>
      <c r="D55" s="66"/>
      <c r="E55" s="181" t="str">
        <f>CONCATENATE("Totale fase ",E4)</f>
        <v>Totale fase ADEGUAMENTO SOLETTA VESPAIO AERATO E ALTRE OPERE DI FONDAZIONE</v>
      </c>
      <c r="F55" s="134"/>
      <c r="G55" s="118"/>
      <c r="H55" s="118"/>
      <c r="I55" s="118"/>
      <c r="J55" s="67"/>
      <c r="K55" s="81"/>
      <c r="L55" s="169"/>
      <c r="M55" s="68"/>
      <c r="N55" s="92"/>
      <c r="O55" s="99">
        <f>SUM(N5:N54)</f>
        <v>23453.316400000116</v>
      </c>
      <c r="P55" s="69"/>
      <c r="Q55" s="70"/>
      <c r="R55" s="71">
        <f>SUM(Q5:Q54)</f>
        <v>416.27120000000184</v>
      </c>
    </row>
    <row r="56" spans="1:18" ht="10.8" thickBot="1" x14ac:dyDescent="0.25">
      <c r="B56" s="186"/>
      <c r="C56" s="187"/>
      <c r="D56" s="187"/>
      <c r="E56" s="187"/>
      <c r="F56" s="187"/>
      <c r="G56" s="187"/>
      <c r="H56" s="187"/>
      <c r="I56" s="187"/>
      <c r="J56" s="187"/>
      <c r="K56" s="187"/>
      <c r="L56" s="187"/>
      <c r="M56" s="187"/>
      <c r="N56" s="187"/>
      <c r="O56" s="187"/>
      <c r="P56" s="187"/>
      <c r="Q56" s="187"/>
      <c r="R56" s="188"/>
    </row>
    <row r="57" spans="1:18" s="161" customFormat="1" ht="21" customHeight="1" thickTop="1" thickBot="1" x14ac:dyDescent="0.25">
      <c r="B57" s="157"/>
      <c r="C57" s="158"/>
      <c r="D57" s="159"/>
      <c r="E57" s="160" t="s">
        <v>16</v>
      </c>
      <c r="F57" s="189"/>
      <c r="G57" s="190"/>
      <c r="H57" s="190"/>
      <c r="I57" s="190"/>
      <c r="J57" s="190"/>
      <c r="K57" s="190"/>
      <c r="L57" s="190"/>
      <c r="M57" s="190"/>
      <c r="N57" s="191"/>
      <c r="O57" s="162">
        <f>SUM(O5:O56)</f>
        <v>23453.316400000116</v>
      </c>
      <c r="P57" s="192"/>
      <c r="Q57" s="193"/>
      <c r="R57" s="163">
        <f>R55</f>
        <v>416.27120000000184</v>
      </c>
    </row>
    <row r="58" spans="1:18" ht="12.6" hidden="1" thickTop="1" thickBot="1" x14ac:dyDescent="0.25">
      <c r="B58" s="58"/>
      <c r="C58" s="10"/>
      <c r="D58" s="10"/>
      <c r="E58" s="15"/>
      <c r="F58" s="135"/>
      <c r="G58" s="122"/>
      <c r="H58" s="122"/>
      <c r="I58" s="122"/>
      <c r="J58" s="15"/>
      <c r="K58" s="82"/>
      <c r="L58" s="174"/>
      <c r="M58" s="15"/>
      <c r="N58" s="94"/>
      <c r="O58" s="82"/>
      <c r="P58" s="52"/>
      <c r="Q58" s="52"/>
      <c r="R58" s="53"/>
    </row>
    <row r="59" spans="1:18" ht="12" hidden="1" thickTop="1" x14ac:dyDescent="0.2">
      <c r="B59" s="58"/>
      <c r="C59" s="10"/>
      <c r="D59" s="10"/>
      <c r="E59" s="32" t="s">
        <v>38</v>
      </c>
      <c r="F59" s="136"/>
      <c r="G59" s="123"/>
      <c r="H59" s="123"/>
      <c r="I59" s="123"/>
      <c r="J59" s="34"/>
      <c r="K59" s="83"/>
      <c r="L59" s="175"/>
      <c r="M59" s="33"/>
      <c r="N59" s="95" t="s">
        <v>39</v>
      </c>
      <c r="O59" s="101">
        <f>O57</f>
        <v>23453.316400000116</v>
      </c>
      <c r="P59" s="52"/>
      <c r="Q59" s="52"/>
      <c r="R59" s="53"/>
    </row>
    <row r="60" spans="1:18" ht="11.4" hidden="1" x14ac:dyDescent="0.2">
      <c r="B60" s="58"/>
      <c r="C60" s="10"/>
      <c r="D60" s="10"/>
      <c r="E60" s="35" t="s">
        <v>36</v>
      </c>
      <c r="F60" s="137"/>
      <c r="G60" s="124"/>
      <c r="H60" s="124"/>
      <c r="I60" s="124"/>
      <c r="J60" s="37"/>
      <c r="K60" s="84"/>
      <c r="L60" s="176"/>
      <c r="M60" s="36"/>
      <c r="N60" s="96" t="s">
        <v>39</v>
      </c>
      <c r="O60" s="102">
        <f>R57</f>
        <v>416.27120000000184</v>
      </c>
      <c r="P60" s="52"/>
      <c r="Q60" s="52"/>
      <c r="R60" s="53"/>
    </row>
    <row r="61" spans="1:18" ht="12" hidden="1" thickBot="1" x14ac:dyDescent="0.25">
      <c r="B61" s="58"/>
      <c r="C61" s="10"/>
      <c r="D61" s="10"/>
      <c r="E61" s="38" t="s">
        <v>37</v>
      </c>
      <c r="F61" s="138"/>
      <c r="G61" s="125"/>
      <c r="H61" s="125"/>
      <c r="I61" s="125"/>
      <c r="J61" s="40"/>
      <c r="K61" s="85"/>
      <c r="L61" s="177"/>
      <c r="M61" s="39"/>
      <c r="N61" s="97" t="s">
        <v>39</v>
      </c>
      <c r="O61" s="103">
        <f>O59+O60</f>
        <v>23869.587600000119</v>
      </c>
      <c r="P61" s="52"/>
      <c r="Q61" s="52"/>
      <c r="R61" s="53"/>
    </row>
    <row r="62" spans="1:18" ht="10.8" hidden="1" thickTop="1" x14ac:dyDescent="0.2">
      <c r="B62" s="58"/>
      <c r="C62" s="10"/>
      <c r="D62" s="10"/>
      <c r="E62" s="55"/>
      <c r="F62" s="139"/>
      <c r="G62" s="126"/>
      <c r="H62" s="126"/>
      <c r="I62" s="126"/>
      <c r="J62" s="11"/>
      <c r="K62" s="86"/>
      <c r="L62" s="178"/>
      <c r="M62" s="12"/>
      <c r="O62" s="104"/>
      <c r="P62" s="17"/>
      <c r="Q62" s="16"/>
      <c r="R62" s="41"/>
    </row>
    <row r="63" spans="1:18" ht="12" hidden="1" thickBot="1" x14ac:dyDescent="0.25">
      <c r="B63" s="58"/>
      <c r="C63" s="10"/>
      <c r="D63" s="10"/>
      <c r="E63" s="54" t="s">
        <v>50</v>
      </c>
      <c r="F63" s="138"/>
      <c r="G63" s="125"/>
      <c r="H63" s="125"/>
      <c r="I63" s="125"/>
      <c r="J63" s="40"/>
      <c r="K63" s="85"/>
      <c r="L63" s="177"/>
      <c r="M63" s="39"/>
      <c r="N63" s="97" t="s">
        <v>39</v>
      </c>
      <c r="O63" s="103">
        <f>O59*(1-0.50999)+O60</f>
        <v>11908.630769164056</v>
      </c>
      <c r="P63" s="13"/>
      <c r="Q63" s="14"/>
      <c r="R63" s="45"/>
    </row>
    <row r="64" spans="1:18" ht="10.5" hidden="1" customHeight="1" thickTop="1" x14ac:dyDescent="0.2">
      <c r="B64" s="59"/>
      <c r="C64" s="8"/>
      <c r="D64" s="7"/>
      <c r="E64" s="183"/>
      <c r="F64" s="183"/>
      <c r="G64" s="183"/>
      <c r="H64" s="183"/>
      <c r="I64" s="183"/>
      <c r="J64" s="183"/>
      <c r="K64" s="183"/>
      <c r="L64" s="183"/>
      <c r="M64" s="183"/>
      <c r="N64" s="183"/>
      <c r="O64" s="183"/>
      <c r="P64" s="9"/>
      <c r="Q64" s="7"/>
      <c r="R64" s="46"/>
    </row>
    <row r="65" spans="2:16" ht="10.8" thickTop="1" x14ac:dyDescent="0.2">
      <c r="B65" s="59"/>
      <c r="C65" s="8"/>
      <c r="E65" s="183"/>
      <c r="F65" s="183"/>
      <c r="G65" s="183"/>
      <c r="H65" s="183"/>
      <c r="I65" s="183"/>
      <c r="J65" s="183"/>
      <c r="K65" s="183"/>
      <c r="L65" s="183"/>
      <c r="M65" s="183"/>
      <c r="N65" s="183"/>
      <c r="O65" s="183"/>
      <c r="P65" s="2"/>
    </row>
    <row r="66" spans="2:16" x14ac:dyDescent="0.2">
      <c r="E66" s="183"/>
      <c r="F66" s="183"/>
      <c r="G66" s="183"/>
      <c r="H66" s="183"/>
      <c r="I66" s="183"/>
      <c r="J66" s="183"/>
      <c r="K66" s="183"/>
      <c r="L66" s="183"/>
      <c r="M66" s="183"/>
      <c r="N66" s="183"/>
      <c r="O66" s="183"/>
      <c r="P66" s="2"/>
    </row>
  </sheetData>
  <mergeCells count="6">
    <mergeCell ref="E64:O66"/>
    <mergeCell ref="B1:E1"/>
    <mergeCell ref="B56:R56"/>
    <mergeCell ref="F57:N57"/>
    <mergeCell ref="P57:Q57"/>
    <mergeCell ref="L2:L3"/>
  </mergeCells>
  <phoneticPr fontId="0" type="noConversion"/>
  <conditionalFormatting sqref="E182:E64360">
    <cfRule type="expression" dxfId="50" priority="1133" stopIfTrue="1">
      <formula>#REF!="1"</formula>
    </cfRule>
    <cfRule type="expression" dxfId="49" priority="1134" stopIfTrue="1">
      <formula>#REF!="2"</formula>
    </cfRule>
    <cfRule type="expression" dxfId="48" priority="1135" stopIfTrue="1">
      <formula>#REF!="3"</formula>
    </cfRule>
  </conditionalFormatting>
  <conditionalFormatting sqref="F182:J64360">
    <cfRule type="expression" dxfId="47" priority="1136" stopIfTrue="1">
      <formula>#REF!="3"</formula>
    </cfRule>
  </conditionalFormatting>
  <conditionalFormatting sqref="K182:L64360">
    <cfRule type="expression" dxfId="46" priority="1137" stopIfTrue="1">
      <formula>#REF!="1"</formula>
    </cfRule>
    <cfRule type="expression" dxfId="45" priority="1138" stopIfTrue="1">
      <formula>#REF!="3"</formula>
    </cfRule>
    <cfRule type="expression" dxfId="44" priority="1139" stopIfTrue="1">
      <formula>_OIP1="3"</formula>
    </cfRule>
  </conditionalFormatting>
  <conditionalFormatting sqref="E2">
    <cfRule type="expression" dxfId="43" priority="1140" stopIfTrue="1">
      <formula>#REF!="1"</formula>
    </cfRule>
    <cfRule type="expression" dxfId="42" priority="1141" stopIfTrue="1">
      <formula>#REF!="2"</formula>
    </cfRule>
    <cfRule type="expression" dxfId="41" priority="1142" stopIfTrue="1">
      <formula>#REF!="3"</formula>
    </cfRule>
  </conditionalFormatting>
  <conditionalFormatting sqref="E3">
    <cfRule type="expression" dxfId="40" priority="1143" stopIfTrue="1">
      <formula>#REF!="1"</formula>
    </cfRule>
    <cfRule type="expression" dxfId="39" priority="1144" stopIfTrue="1">
      <formula>#REF!="2"</formula>
    </cfRule>
    <cfRule type="expression" dxfId="38" priority="1145" stopIfTrue="1">
      <formula>#REF!="3"</formula>
    </cfRule>
  </conditionalFormatting>
  <conditionalFormatting sqref="F2:J2 H3:J3">
    <cfRule type="expression" dxfId="37" priority="1146" stopIfTrue="1">
      <formula>#REF!="3"</formula>
    </cfRule>
  </conditionalFormatting>
  <conditionalFormatting sqref="F3:G3">
    <cfRule type="expression" dxfId="36" priority="1148" stopIfTrue="1">
      <formula>#REF!="3"</formula>
    </cfRule>
  </conditionalFormatting>
  <conditionalFormatting sqref="K2 M2:R2">
    <cfRule type="expression" dxfId="35" priority="1149" stopIfTrue="1">
      <formula>#REF!="1"</formula>
    </cfRule>
    <cfRule type="expression" dxfId="34" priority="1150" stopIfTrue="1">
      <formula>#REF!="3"</formula>
    </cfRule>
    <cfRule type="expression" dxfId="33" priority="1151" stopIfTrue="1">
      <formula>_OIP1="3"</formula>
    </cfRule>
  </conditionalFormatting>
  <conditionalFormatting sqref="K3 M3:R3">
    <cfRule type="expression" dxfId="32" priority="1152" stopIfTrue="1">
      <formula>#REF!="1"</formula>
    </cfRule>
    <cfRule type="expression" dxfId="31" priority="1153" stopIfTrue="1">
      <formula>#REF!="3"</formula>
    </cfRule>
    <cfRule type="expression" dxfId="30" priority="1154" stopIfTrue="1">
      <formula>_OIP1="3"</formula>
    </cfRule>
  </conditionalFormatting>
  <conditionalFormatting sqref="K8:L8 K43:L43">
    <cfRule type="expression" dxfId="29" priority="868" stopIfTrue="1">
      <formula>Q8="1"</formula>
    </cfRule>
    <cfRule type="expression" dxfId="28" priority="869" stopIfTrue="1">
      <formula>Q8="3"</formula>
    </cfRule>
    <cfRule type="expression" dxfId="27" priority="870" stopIfTrue="1">
      <formula>K8&lt;0</formula>
    </cfRule>
  </conditionalFormatting>
  <conditionalFormatting sqref="K5:L5">
    <cfRule type="expression" dxfId="26" priority="854" stopIfTrue="1">
      <formula>Q5="1"</formula>
    </cfRule>
    <cfRule type="expression" dxfId="25" priority="855" stopIfTrue="1">
      <formula>Q5="3"</formula>
    </cfRule>
    <cfRule type="expression" dxfId="24" priority="856" stopIfTrue="1">
      <formula>K5&lt;0</formula>
    </cfRule>
  </conditionalFormatting>
  <conditionalFormatting sqref="P55">
    <cfRule type="expression" dxfId="23" priority="799">
      <formula>T55="3"</formula>
    </cfRule>
  </conditionalFormatting>
  <conditionalFormatting sqref="P55">
    <cfRule type="expression" dxfId="22" priority="798">
      <formula>T55="3"</formula>
    </cfRule>
  </conditionalFormatting>
  <conditionalFormatting sqref="P55">
    <cfRule type="expression" dxfId="21" priority="797">
      <formula>T55="3"</formula>
    </cfRule>
  </conditionalFormatting>
  <conditionalFormatting sqref="P55:R55">
    <cfRule type="expression" dxfId="20" priority="796">
      <formula>T55="3"</formula>
    </cfRule>
  </conditionalFormatting>
  <conditionalFormatting sqref="P55:R55">
    <cfRule type="expression" dxfId="19" priority="795">
      <formula>T55="3"</formula>
    </cfRule>
  </conditionalFormatting>
  <conditionalFormatting sqref="P55:R55">
    <cfRule type="expression" dxfId="18" priority="794">
      <formula>T55="3"</formula>
    </cfRule>
  </conditionalFormatting>
  <conditionalFormatting sqref="K22:L22">
    <cfRule type="expression" dxfId="17" priority="337" stopIfTrue="1">
      <formula>Q22="1"</formula>
    </cfRule>
    <cfRule type="expression" dxfId="16" priority="338" stopIfTrue="1">
      <formula>Q22="3"</formula>
    </cfRule>
    <cfRule type="expression" dxfId="15" priority="339" stopIfTrue="1">
      <formula>K22&lt;0</formula>
    </cfRule>
  </conditionalFormatting>
  <conditionalFormatting sqref="K15:L15">
    <cfRule type="expression" dxfId="14" priority="334" stopIfTrue="1">
      <formula>Q15="1"</formula>
    </cfRule>
    <cfRule type="expression" dxfId="13" priority="335" stopIfTrue="1">
      <formula>Q15="3"</formula>
    </cfRule>
    <cfRule type="expression" dxfId="12" priority="336" stopIfTrue="1">
      <formula>K15&lt;0</formula>
    </cfRule>
  </conditionalFormatting>
  <conditionalFormatting sqref="K36:L36">
    <cfRule type="expression" dxfId="11" priority="331" stopIfTrue="1">
      <formula>Q36="1"</formula>
    </cfRule>
    <cfRule type="expression" dxfId="10" priority="332" stopIfTrue="1">
      <formula>Q36="3"</formula>
    </cfRule>
    <cfRule type="expression" dxfId="9" priority="333" stopIfTrue="1">
      <formula>K36&lt;0</formula>
    </cfRule>
  </conditionalFormatting>
  <conditionalFormatting sqref="K49:L49">
    <cfRule type="expression" dxfId="8" priority="62" stopIfTrue="1">
      <formula>Q49="1"</formula>
    </cfRule>
    <cfRule type="expression" dxfId="7" priority="63" stopIfTrue="1">
      <formula>Q49="3"</formula>
    </cfRule>
    <cfRule type="expression" dxfId="6" priority="64" stopIfTrue="1">
      <formula>K49&lt;0</formula>
    </cfRule>
  </conditionalFormatting>
  <conditionalFormatting sqref="K50:L50">
    <cfRule type="expression" dxfId="5" priority="59" stopIfTrue="1">
      <formula>Q50="1"</formula>
    </cfRule>
    <cfRule type="expression" dxfId="4" priority="60" stopIfTrue="1">
      <formula>Q50="3"</formula>
    </cfRule>
    <cfRule type="expression" dxfId="3" priority="61" stopIfTrue="1">
      <formula>K50&lt;0</formula>
    </cfRule>
  </conditionalFormatting>
  <conditionalFormatting sqref="L2">
    <cfRule type="expression" dxfId="2" priority="1" stopIfTrue="1">
      <formula>#REF!="1"</formula>
    </cfRule>
    <cfRule type="expression" dxfId="1" priority="2" stopIfTrue="1">
      <formula>#REF!="3"</formula>
    </cfRule>
    <cfRule type="expression" dxfId="0" priority="3" stopIfTrue="1">
      <formula>_OIP1="3"</formula>
    </cfRule>
  </conditionalFormatting>
  <pageMargins left="0.78740157480314965" right="0" top="0.98425196850393704" bottom="0.59055118110236227" header="0.51181102362204722" footer="0.19685039370078741"/>
  <pageSetup paperSize="9" scale="73" fitToHeight="0" orientation="landscape" r:id="rId1"/>
  <headerFooter>
    <oddHeader>&amp;C&amp;10LOTTO 1.03
PIATTAFORMA AMBULANTI CARNE - stato consistenza lavori eseguiti&amp;R&amp;10stima  adeguamento soletta vespaio e altro</oddHeader>
    <oddFooter>&amp;L&amp;10&amp;D&amp;R&amp;P/&amp;N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adeguamento soletta vespaio</vt:lpstr>
      <vt:lpstr>'adeguamento soletta vespaio'!Area_stampa</vt:lpstr>
      <vt:lpstr>'adeguamento soletta vespaio'!Titoli_stampa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2015-03-11T11:28:33Z</cp:lastPrinted>
  <dcterms:created xsi:type="dcterms:W3CDTF">2005-07-14T10:38:54Z</dcterms:created>
  <dcterms:modified xsi:type="dcterms:W3CDTF">2015-03-11T11:28:34Z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